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3\"/>
    </mc:Choice>
  </mc:AlternateContent>
  <bookViews>
    <workbookView xWindow="-120" yWindow="-120" windowWidth="24240" windowHeight="13020"/>
  </bookViews>
  <sheets>
    <sheet name="01.07.23" sheetId="1" r:id="rId1"/>
  </sheets>
  <definedNames>
    <definedName name="_xlnm._FilterDatabase" localSheetId="0" hidden="1">'01.07.23'!$A$3:$ED$48</definedName>
    <definedName name="Z_027ED452_6E36_405C_A380_C4AAA8274A51_.wvu.FilterData" localSheetId="0" hidden="1">'01.07.23'!$A$3:$CQ$48</definedName>
    <definedName name="Z_06F3E528_7FD7_45EA_9733_70696AB6E064_.wvu.FilterData" localSheetId="0" hidden="1">'01.07.23'!$A$3:$ED$49</definedName>
    <definedName name="Z_06F3E528_7FD7_45EA_9733_70696AB6E064_.wvu.PrintTitles" localSheetId="0" hidden="1">'01.07.23'!$A:$A</definedName>
    <definedName name="Z_1E58ABDF_F5FA_4F2B_9F79_57A1C9A64C57_.wvu.FilterData" localSheetId="0" hidden="1">'01.07.23'!$A$3:$ED$49</definedName>
    <definedName name="Z_2FCE8099_1417_485A_8511_EE723EEA4481_.wvu.FilterData" localSheetId="0" hidden="1">'01.07.23'!$A$3:$CQ$48</definedName>
    <definedName name="Z_3EA3AE44_20E6_4193_A2F8_53C22C0865C0_.wvu.FilterData" localSheetId="0" hidden="1">'01.07.23'!$A$3:$ED$49</definedName>
    <definedName name="Z_47618C2E_2D42_45CA_BC54_3925FFBF6CE6_.wvu.FilterData" localSheetId="0" hidden="1">'01.07.23'!$A$3:$CQ$48</definedName>
    <definedName name="Z_5623871A_FE63_4492_ACCA_57FBC37D74A2_.wvu.FilterData" localSheetId="0" hidden="1">'01.07.23'!$A$3:$CQ$48</definedName>
    <definedName name="Z_67FD0576_AFA8_4CFA_A2B0_67851B563777_.wvu.FilterData" localSheetId="0" hidden="1">'01.07.23'!$A$3:$ED$49</definedName>
    <definedName name="Z_7DFBAF4F_EE4F_4154_8998_FD24AFC87B75_.wvu.FilterData" localSheetId="0" hidden="1">'01.07.23'!$A$3:$CQ$48</definedName>
    <definedName name="Z_83B01B27_C2A7_4B20_A590_F8781D350302_.wvu.FilterData" localSheetId="0" hidden="1">'01.07.23'!$A$3:$CQ$48</definedName>
    <definedName name="Z_8479B930_2ECF_4EA0_A962_FA0F8FFA65E9_.wvu.Cols" localSheetId="0" hidden="1">'01.07.23'!$AK:$AW</definedName>
    <definedName name="Z_8479B930_2ECF_4EA0_A962_FA0F8FFA65E9_.wvu.FilterData" localSheetId="0" hidden="1">'01.07.23'!$A$3:$CQ$48</definedName>
    <definedName name="Z_8479B930_2ECF_4EA0_A962_FA0F8FFA65E9_.wvu.PrintTitles" localSheetId="0" hidden="1">'01.07.23'!$A:$A</definedName>
    <definedName name="Z_86509CF0_1693_4145_BD67_1D5B5BC26910_.wvu.Cols" localSheetId="0" hidden="1">'01.07.23'!$AP:$BQ,'01.07.23'!$BX:$CA</definedName>
    <definedName name="Z_86509CF0_1693_4145_BD67_1D5B5BC26910_.wvu.FilterData" localSheetId="0" hidden="1">'01.07.23'!$A$3:$CQ$48</definedName>
    <definedName name="Z_87FAD824_FED7_4F1B_9277_9B725CB39092_.wvu.FilterData" localSheetId="0" hidden="1">'01.07.23'!$A$3:$ED$49</definedName>
    <definedName name="Z_9625BFD3_6AEA_44D4_8F34_A9CE23E02485_.wvu.FilterData" localSheetId="0" hidden="1">'01.07.23'!$A$3:$ED$49</definedName>
    <definedName name="Z_96F19E6A_E9EC_4613_AA7E_553FFAF2726F_.wvu.FilterData" localSheetId="0" hidden="1">'01.07.23'!$A$3:$CQ$48</definedName>
    <definedName name="Z_A073C89F_C785_4083_91CF_BBD92C69538C_.wvu.FilterData" localSheetId="0" hidden="1">'01.07.23'!$A$3:$CQ$48</definedName>
    <definedName name="Z_A0CB5671_798E_47D4_8F2F_926DE6C0913F_.wvu.FilterData" localSheetId="0" hidden="1">'01.07.23'!$A$3:$CQ$48</definedName>
    <definedName name="Z_CC3239AA_6ABC_4AD9_82FB_E11EF96A938B_.wvu.FilterData" localSheetId="0" hidden="1">'01.07.23'!$A$3:$ED$49</definedName>
    <definedName name="Z_CCE22413_FD19_4F63_B002_75D8202D430D_.wvu.FilterData" localSheetId="0" hidden="1">'01.07.23'!$A$3:$ED$49</definedName>
    <definedName name="Z_E3C09BFA_8B90_4516_B4A1_C40194786251_.wvu.FilterData" localSheetId="0" hidden="1">'01.07.23'!$A$3:$ED$49</definedName>
    <definedName name="Z_E6E35B51_2B6C_4505_80DA_44E3E0129050_.wvu.FilterData" localSheetId="0" hidden="1">'01.07.23'!$A$3:$ED$48</definedName>
    <definedName name="_xlnm.Print_Titles" localSheetId="0">'01.07.23'!$A:$A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8" i="1" l="1"/>
  <c r="BD5" i="1"/>
  <c r="BD6" i="1"/>
  <c r="BD7" i="1"/>
  <c r="BD8" i="1"/>
  <c r="BD9" i="1"/>
  <c r="BD10" i="1"/>
  <c r="BD11" i="1"/>
  <c r="BD12" i="1"/>
  <c r="BD13" i="1"/>
  <c r="BD14" i="1"/>
  <c r="BD15" i="1"/>
  <c r="BD4" i="1"/>
  <c r="DC9" i="1" l="1"/>
  <c r="DC10" i="1"/>
  <c r="DD4" i="1" l="1"/>
  <c r="CO6" i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<sst xmlns="http://schemas.openxmlformats.org/spreadsheetml/2006/main" count="643" uniqueCount="298">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</sst>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6" topLeftCell="EC1" activePane="topRight" state="frozen"/>
      <selection activeCell="A3" sqref="A3"/>
      <selection pane="topRight" activeCell="DI9" sqref="DI9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16" t="s">
        <v>0</v>
      </c>
      <c r="B2" s="118" t="s">
        <v>252</v>
      </c>
      <c r="C2" s="118"/>
      <c r="D2" s="118"/>
      <c r="E2" s="118"/>
      <c r="F2" s="118"/>
      <c r="G2" s="118"/>
      <c r="H2" s="118"/>
      <c r="I2" s="118"/>
      <c r="J2" s="119" t="s">
        <v>218</v>
      </c>
      <c r="K2" s="119"/>
      <c r="L2" s="119"/>
      <c r="M2" s="119"/>
      <c r="N2" s="119"/>
      <c r="O2" s="119"/>
      <c r="P2" s="119"/>
      <c r="Q2" s="118" t="s">
        <v>219</v>
      </c>
      <c r="R2" s="118"/>
      <c r="S2" s="118"/>
      <c r="T2" s="118"/>
      <c r="U2" s="118"/>
      <c r="V2" s="113" t="s">
        <v>264</v>
      </c>
      <c r="W2" s="114"/>
      <c r="X2" s="114"/>
      <c r="Y2" s="114"/>
      <c r="Z2" s="115"/>
      <c r="AA2" s="113" t="s">
        <v>265</v>
      </c>
      <c r="AB2" s="114"/>
      <c r="AC2" s="114"/>
      <c r="AD2" s="114"/>
      <c r="AE2" s="115"/>
      <c r="AF2" s="113" t="s">
        <v>280</v>
      </c>
      <c r="AG2" s="114"/>
      <c r="AH2" s="114"/>
      <c r="AI2" s="114"/>
      <c r="AJ2" s="115"/>
      <c r="AK2" s="118" t="s">
        <v>84</v>
      </c>
      <c r="AL2" s="118"/>
      <c r="AM2" s="118"/>
      <c r="AN2" s="118"/>
      <c r="AO2" s="118"/>
      <c r="AP2" s="113" t="s">
        <v>266</v>
      </c>
      <c r="AQ2" s="114"/>
      <c r="AR2" s="114"/>
      <c r="AS2" s="115"/>
      <c r="AT2" s="113" t="s">
        <v>220</v>
      </c>
      <c r="AU2" s="114"/>
      <c r="AV2" s="114"/>
      <c r="AW2" s="115"/>
      <c r="AX2" s="118" t="s">
        <v>281</v>
      </c>
      <c r="AY2" s="118"/>
      <c r="AZ2" s="118"/>
      <c r="BA2" s="118"/>
      <c r="BB2" s="113" t="s">
        <v>282</v>
      </c>
      <c r="BC2" s="114"/>
      <c r="BD2" s="114"/>
      <c r="BE2" s="114"/>
      <c r="BF2" s="114"/>
      <c r="BG2" s="115"/>
      <c r="BH2" s="118" t="s">
        <v>267</v>
      </c>
      <c r="BI2" s="118"/>
      <c r="BJ2" s="118"/>
      <c r="BK2" s="118"/>
      <c r="BL2" s="118"/>
      <c r="BM2" s="118"/>
      <c r="BN2" s="118" t="s">
        <v>221</v>
      </c>
      <c r="BO2" s="118"/>
      <c r="BP2" s="118"/>
      <c r="BQ2" s="118"/>
      <c r="BR2" s="118"/>
      <c r="BS2" s="118"/>
      <c r="BT2" s="113" t="s">
        <v>291</v>
      </c>
      <c r="BU2" s="115"/>
      <c r="BV2" s="118" t="s">
        <v>268</v>
      </c>
      <c r="BW2" s="118"/>
      <c r="BX2" s="113" t="s">
        <v>90</v>
      </c>
      <c r="BY2" s="114"/>
      <c r="BZ2" s="114"/>
      <c r="CA2" s="114"/>
      <c r="CB2" s="114"/>
      <c r="CC2" s="115"/>
      <c r="CD2" s="114" t="s">
        <v>292</v>
      </c>
      <c r="CE2" s="114"/>
      <c r="CF2" s="114"/>
      <c r="CG2" s="114"/>
      <c r="CH2" s="114"/>
      <c r="CI2" s="115"/>
      <c r="CJ2" s="113" t="s">
        <v>283</v>
      </c>
      <c r="CK2" s="114"/>
      <c r="CL2" s="114"/>
      <c r="CM2" s="115"/>
      <c r="CN2" s="113" t="s">
        <v>269</v>
      </c>
      <c r="CO2" s="115"/>
      <c r="CP2" s="113" t="s">
        <v>270</v>
      </c>
      <c r="CQ2" s="114"/>
      <c r="CR2" s="114"/>
      <c r="CS2" s="114"/>
      <c r="CT2" s="114"/>
      <c r="CU2" s="114"/>
      <c r="CV2" s="115"/>
      <c r="CW2" s="113" t="s">
        <v>271</v>
      </c>
      <c r="CX2" s="114"/>
      <c r="CY2" s="114"/>
      <c r="CZ2" s="115"/>
      <c r="DA2" s="113" t="s">
        <v>272</v>
      </c>
      <c r="DB2" s="114"/>
      <c r="DC2" s="114"/>
      <c r="DD2" s="115"/>
      <c r="DE2" s="113" t="s">
        <v>273</v>
      </c>
      <c r="DF2" s="115"/>
      <c r="DG2" s="113" t="s">
        <v>274</v>
      </c>
      <c r="DH2" s="114"/>
      <c r="DI2" s="114"/>
      <c r="DJ2" s="115"/>
      <c r="DK2" s="122" t="s">
        <v>56</v>
      </c>
      <c r="DL2" s="123"/>
      <c r="DM2" s="122" t="s">
        <v>250</v>
      </c>
      <c r="DN2" s="123"/>
      <c r="DO2" s="113" t="s">
        <v>285</v>
      </c>
      <c r="DP2" s="115"/>
      <c r="DQ2" s="113" t="s">
        <v>286</v>
      </c>
      <c r="DR2" s="115"/>
      <c r="DS2" s="113" t="s">
        <v>287</v>
      </c>
      <c r="DT2" s="115"/>
      <c r="DU2" s="113" t="s">
        <v>275</v>
      </c>
      <c r="DV2" s="115"/>
      <c r="DW2" s="113" t="s">
        <v>276</v>
      </c>
      <c r="DX2" s="115"/>
      <c r="DY2" s="113" t="s">
        <v>277</v>
      </c>
      <c r="DZ2" s="115"/>
      <c r="EA2" s="122" t="s">
        <v>59</v>
      </c>
      <c r="EB2" s="123"/>
      <c r="EC2" s="118" t="s">
        <v>278</v>
      </c>
      <c r="ED2" s="118"/>
      <c r="EE2" s="113" t="s">
        <v>279</v>
      </c>
      <c r="EF2" s="115"/>
      <c r="EG2" s="120" t="s">
        <v>223</v>
      </c>
    </row>
    <row r="3" spans="1:151" s="27" customFormat="1" ht="225" customHeight="1" x14ac:dyDescent="0.2">
      <c r="A3" s="117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21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2">
        <v>1483</v>
      </c>
      <c r="W4" s="102">
        <v>1862</v>
      </c>
      <c r="X4" s="57">
        <f t="shared" ref="X4:X14" si="3">V4/W4</f>
        <v>0.79645542427497318</v>
      </c>
      <c r="Y4" s="39" t="s">
        <v>77</v>
      </c>
      <c r="Z4" s="49">
        <f t="shared" ref="Z4:Z15" si="4">IF(X4&lt;=1,1,0)</f>
        <v>1</v>
      </c>
      <c r="AA4" s="100">
        <v>387.9</v>
      </c>
      <c r="AB4" s="100">
        <v>1144.2</v>
      </c>
      <c r="AC4" s="64">
        <f t="shared" ref="AC4:AC15" si="5">AA4/AB4</f>
        <v>0.33901415836392235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2">
        <v>1534</v>
      </c>
      <c r="AQ4" s="103">
        <v>1767.4</v>
      </c>
      <c r="AR4" s="58">
        <f t="shared" ref="AR4:AR14" si="8">AP4/AQ4</f>
        <v>0.86794160914337437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2">
        <v>323.89999999999998</v>
      </c>
      <c r="AY4" s="102">
        <v>547.6</v>
      </c>
      <c r="AZ4" s="57">
        <f>AX4/AY4</f>
        <v>0.59149013878743606</v>
      </c>
      <c r="BA4" s="49">
        <f t="shared" ref="BA4:BA15" si="11">IF(AND(AZ4&gt;=0.95,AZ4&lt;=1.05),1,IF(OR(AND(AZ4&gt;=0.85,AZ4&lt;0.95),AND(AZ4&gt;1.05,AZ4&lt;=1.15)),0.5,0))</f>
        <v>0</v>
      </c>
      <c r="BB4" s="106"/>
      <c r="BC4" s="103">
        <v>810.3</v>
      </c>
      <c r="BD4" s="106">
        <f>AQ4-BC4</f>
        <v>957.10000000000014</v>
      </c>
      <c r="BE4" s="110"/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2">
        <v>547.6</v>
      </c>
      <c r="BI4" s="102">
        <v>1346.5</v>
      </c>
      <c r="BJ4" s="102">
        <v>541.79999999999995</v>
      </c>
      <c r="BK4" s="102">
        <v>763.7</v>
      </c>
      <c r="BL4" s="58">
        <f t="shared" ref="BL4:BL14" si="14">(BH4/BI4)/(BJ4/BK4)</f>
        <v>0.57324578700065543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3">
        <v>11.5</v>
      </c>
      <c r="CE4" s="103">
        <v>3024.8</v>
      </c>
      <c r="CF4" s="103">
        <v>0.7</v>
      </c>
      <c r="CG4" s="103">
        <v>2174.1999999999998</v>
      </c>
      <c r="CH4" s="39">
        <f>(CD4/CE4)/(CF4/CG4)</f>
        <v>11.808714625760381</v>
      </c>
      <c r="CI4" s="72">
        <f t="shared" ref="CI4:CI15" si="20">IF(CG4&lt;=1,1,0)</f>
        <v>0</v>
      </c>
      <c r="CJ4" s="20">
        <v>0</v>
      </c>
      <c r="CK4" s="20">
        <v>10.7</v>
      </c>
      <c r="CL4" s="57">
        <f>CJ4/CK4</f>
        <v>0</v>
      </c>
      <c r="CM4" s="49">
        <f>IF(CL4&lt;1,1,0)</f>
        <v>1</v>
      </c>
      <c r="CN4" s="45"/>
      <c r="CO4" s="49">
        <f t="shared" ref="CO4:CO15" si="21">IF(ISBLANK(CN4),0,-1)</f>
        <v>0</v>
      </c>
      <c r="CP4" s="102">
        <v>1</v>
      </c>
      <c r="CQ4" s="102">
        <v>1</v>
      </c>
      <c r="CR4" s="102">
        <v>1</v>
      </c>
      <c r="CS4" s="102">
        <v>0</v>
      </c>
      <c r="CT4" s="102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7.7</v>
      </c>
      <c r="CX4" s="100">
        <v>9.1999999999999993</v>
      </c>
      <c r="CY4" s="39">
        <f t="shared" ref="CY4:CY6" si="24">CW4/CX4</f>
        <v>0.83695652173913049</v>
      </c>
      <c r="CZ4" s="49">
        <f>IF(AND(CY4&gt;=0.98,CY4&lt;=1.02),1,0)</f>
        <v>0</v>
      </c>
      <c r="DA4" s="103">
        <v>0</v>
      </c>
      <c r="DB4" s="106">
        <v>0</v>
      </c>
      <c r="DC4" s="39"/>
      <c r="DD4" s="105">
        <f>IF(AND(DC4&gt;=0.98,DC4&lt;=1.02),1,0)</f>
        <v>0</v>
      </c>
      <c r="DE4" s="106">
        <v>0</v>
      </c>
      <c r="DF4" s="105">
        <v>0</v>
      </c>
      <c r="DG4" s="103">
        <v>1.5</v>
      </c>
      <c r="DH4" s="106">
        <v>2.5</v>
      </c>
      <c r="DI4" s="39">
        <f t="shared" ref="DI4:DI15" si="25">DG4/DH4</f>
        <v>0.6</v>
      </c>
      <c r="DJ4" s="49">
        <f t="shared" ref="DJ4:DJ15" si="26">IF(AND(DI4&gt;=0.98,DI4&lt;=1.02),1,0)</f>
        <v>0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2">
        <v>1652.4</v>
      </c>
      <c r="W5" s="102">
        <v>1960</v>
      </c>
      <c r="X5" s="57">
        <f t="shared" si="3"/>
        <v>0.84306122448979592</v>
      </c>
      <c r="Y5" s="39" t="s">
        <v>77</v>
      </c>
      <c r="Z5" s="49">
        <f t="shared" si="4"/>
        <v>1</v>
      </c>
      <c r="AA5" s="100">
        <v>580.20000000000005</v>
      </c>
      <c r="AB5" s="100">
        <v>1262.4000000000001</v>
      </c>
      <c r="AC5" s="64">
        <f t="shared" si="5"/>
        <v>0.45960076045627379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2">
        <v>2574.6</v>
      </c>
      <c r="AQ5" s="103">
        <v>2317.9</v>
      </c>
      <c r="AR5" s="58">
        <f t="shared" si="8"/>
        <v>1.1107467966693989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2">
        <v>685.2</v>
      </c>
      <c r="AY5" s="102">
        <v>1100.4000000000001</v>
      </c>
      <c r="AZ5" s="57">
        <f>AX5/AY5</f>
        <v>0.62268266085059976</v>
      </c>
      <c r="BA5" s="49">
        <f t="shared" si="11"/>
        <v>0</v>
      </c>
      <c r="BB5" s="106"/>
      <c r="BC5" s="103">
        <v>692.8</v>
      </c>
      <c r="BD5" s="106">
        <f t="shared" ref="BD5:BD15" si="37">AQ5-BC5</f>
        <v>1625.1000000000001</v>
      </c>
      <c r="BE5" s="110"/>
      <c r="BF5" s="39">
        <f t="shared" si="12"/>
        <v>0</v>
      </c>
      <c r="BG5" s="49">
        <f t="shared" si="13"/>
        <v>0</v>
      </c>
      <c r="BH5" s="102">
        <v>1370.4</v>
      </c>
      <c r="BI5" s="102">
        <v>1188.5999999999999</v>
      </c>
      <c r="BJ5" s="102">
        <v>884.2</v>
      </c>
      <c r="BK5" s="102">
        <v>776.4</v>
      </c>
      <c r="BL5" s="58">
        <f t="shared" si="14"/>
        <v>1.0123871874415178</v>
      </c>
      <c r="BM5" s="49">
        <f t="shared" si="15"/>
        <v>1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3">
        <v>3.5</v>
      </c>
      <c r="CE5" s="103">
        <v>3246.6</v>
      </c>
      <c r="CF5" s="103">
        <v>1.4</v>
      </c>
      <c r="CG5" s="103">
        <v>3042.3</v>
      </c>
      <c r="CH5" s="39">
        <f>(CD5/CE5)/(CF5/CG5)</f>
        <v>2.34268157457032</v>
      </c>
      <c r="CI5" s="72">
        <f t="shared" si="20"/>
        <v>0</v>
      </c>
      <c r="CJ5" s="20">
        <v>0</v>
      </c>
      <c r="CK5" s="20">
        <v>9.6999999999999993</v>
      </c>
      <c r="CL5" s="57">
        <f t="shared" ref="CL5:CL15" si="38">CJ5/CK5</f>
        <v>0</v>
      </c>
      <c r="CM5" s="49">
        <f t="shared" ref="CM5:CM48" si="39">IF(CL5&lt;1,1,0)</f>
        <v>1</v>
      </c>
      <c r="CN5" s="45"/>
      <c r="CO5" s="49">
        <f>IF(ISBLANK(CN5),0,-1)</f>
        <v>0</v>
      </c>
      <c r="CP5" s="102">
        <v>0</v>
      </c>
      <c r="CQ5" s="102">
        <v>1</v>
      </c>
      <c r="CR5" s="102">
        <v>1</v>
      </c>
      <c r="CS5" s="102">
        <v>2</v>
      </c>
      <c r="CT5" s="102">
        <v>2</v>
      </c>
      <c r="CU5" s="39">
        <f t="shared" si="22"/>
        <v>6</v>
      </c>
      <c r="CV5" s="49">
        <f t="shared" si="23"/>
        <v>1</v>
      </c>
      <c r="CW5" s="100">
        <v>59.4</v>
      </c>
      <c r="CX5" s="100">
        <v>124.5</v>
      </c>
      <c r="CY5" s="39">
        <f t="shared" si="24"/>
        <v>0.47710843373493977</v>
      </c>
      <c r="CZ5" s="49">
        <f t="shared" ref="CZ5:CZ15" si="40">IF(AND(CY5&gt;=0.98,CY5&lt;=1.02),1,0)</f>
        <v>0</v>
      </c>
      <c r="DA5" s="103">
        <v>0</v>
      </c>
      <c r="DB5" s="106">
        <v>0</v>
      </c>
      <c r="DC5" s="104"/>
      <c r="DD5" s="49">
        <f>IF(AND(DC5&gt;=0.98,DC5&lt;=1.02),1,0)</f>
        <v>0</v>
      </c>
      <c r="DE5" s="106">
        <v>0</v>
      </c>
      <c r="DF5" s="105">
        <v>0</v>
      </c>
      <c r="DG5" s="103">
        <v>0</v>
      </c>
      <c r="DH5" s="106">
        <v>1.3</v>
      </c>
      <c r="DI5" s="104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1">IF(ISBLANK(EC5),0,-1)</f>
        <v>0</v>
      </c>
      <c r="EE5" s="85"/>
      <c r="EF5" s="49"/>
      <c r="EG5" s="77">
        <f t="shared" ref="EG5:EG15" si="42">U5+Z5+AE5+AS5+BA5+BW5+CM5+CO5+CV5+CZ5+DD5+DF5+DJ5+ED5+BG5+BM5+BU5+CI5+DP5+DR5+DT5+EF5</f>
        <v>8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2">
        <v>1312.2</v>
      </c>
      <c r="W6" s="102">
        <v>1607</v>
      </c>
      <c r="X6" s="57">
        <f t="shared" si="3"/>
        <v>0.81655258245177353</v>
      </c>
      <c r="Y6" s="39" t="s">
        <v>77</v>
      </c>
      <c r="Z6" s="49">
        <f t="shared" si="4"/>
        <v>1</v>
      </c>
      <c r="AA6" s="100">
        <v>473.9</v>
      </c>
      <c r="AB6" s="100">
        <v>1017</v>
      </c>
      <c r="AC6" s="64">
        <f t="shared" si="5"/>
        <v>0.46597836774827922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2">
        <v>2589.6999999999998</v>
      </c>
      <c r="AQ6" s="103">
        <v>1990.1</v>
      </c>
      <c r="AR6" s="58">
        <f t="shared" si="8"/>
        <v>1.3012913923923421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2">
        <v>412.6</v>
      </c>
      <c r="AY6" s="102">
        <v>529.70000000000005</v>
      </c>
      <c r="AZ6" s="57">
        <f>AX6/AY6</f>
        <v>0.77893147064376056</v>
      </c>
      <c r="BA6" s="49">
        <f>IF(AND(AZ6&gt;=0.95,AZ6&lt;=1.05),1,IF(OR(AND(AZ6&gt;=0.85,AZ6&lt;0.95),AND(AZ6&gt;1.05,AZ6&lt;=1.15)),0.5,0))</f>
        <v>0</v>
      </c>
      <c r="BB6" s="106"/>
      <c r="BC6" s="103">
        <v>674.9</v>
      </c>
      <c r="BD6" s="106">
        <f t="shared" si="37"/>
        <v>1315.1999999999998</v>
      </c>
      <c r="BE6" s="110"/>
      <c r="BF6" s="39">
        <f t="shared" si="12"/>
        <v>0</v>
      </c>
      <c r="BG6" s="49">
        <f t="shared" si="13"/>
        <v>0</v>
      </c>
      <c r="BH6" s="102">
        <v>681.7</v>
      </c>
      <c r="BI6" s="102">
        <v>1470.4</v>
      </c>
      <c r="BJ6" s="102">
        <v>703.3</v>
      </c>
      <c r="BK6" s="102">
        <v>1024</v>
      </c>
      <c r="BL6" s="58">
        <f t="shared" si="14"/>
        <v>0.67502077490431789</v>
      </c>
      <c r="BM6" s="49">
        <f t="shared" si="15"/>
        <v>0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3">
        <v>11.7</v>
      </c>
      <c r="CE6" s="103">
        <v>4524.7</v>
      </c>
      <c r="CF6" s="103">
        <v>6.2</v>
      </c>
      <c r="CG6" s="103">
        <v>2846.6</v>
      </c>
      <c r="CH6" s="39">
        <f t="shared" ref="CH6:CH15" si="43">(CD6/CE6)/(CF6/CG6)</f>
        <v>1.1872189708531735</v>
      </c>
      <c r="CI6" s="72">
        <f t="shared" si="20"/>
        <v>0</v>
      </c>
      <c r="CJ6" s="20">
        <v>0</v>
      </c>
      <c r="CK6" s="20">
        <v>10.7</v>
      </c>
      <c r="CL6" s="57">
        <f t="shared" si="38"/>
        <v>0</v>
      </c>
      <c r="CM6" s="49">
        <f t="shared" si="39"/>
        <v>1</v>
      </c>
      <c r="CN6" s="45"/>
      <c r="CO6" s="105">
        <f>IF(ISBLANK(CN6),0,-1)</f>
        <v>0</v>
      </c>
      <c r="CP6" s="102">
        <v>0</v>
      </c>
      <c r="CQ6" s="102">
        <v>1</v>
      </c>
      <c r="CR6" s="102">
        <v>1</v>
      </c>
      <c r="CS6" s="102">
        <v>2</v>
      </c>
      <c r="CT6" s="102">
        <v>0</v>
      </c>
      <c r="CU6" s="39">
        <f t="shared" si="22"/>
        <v>4</v>
      </c>
      <c r="CV6" s="49">
        <f t="shared" si="23"/>
        <v>0</v>
      </c>
      <c r="CW6" s="100">
        <v>17.3</v>
      </c>
      <c r="CX6" s="100">
        <v>16.3</v>
      </c>
      <c r="CY6" s="39">
        <f t="shared" si="24"/>
        <v>1.0613496932515338</v>
      </c>
      <c r="CZ6" s="49">
        <v>0</v>
      </c>
      <c r="DA6" s="103">
        <v>0</v>
      </c>
      <c r="DB6" s="106">
        <v>0</v>
      </c>
      <c r="DC6" s="104"/>
      <c r="DD6" s="49">
        <f t="shared" ref="DD6:DD7" si="44">IF(AND(DC6&gt;=0.98,DC6&lt;=1.02),1,0)</f>
        <v>0</v>
      </c>
      <c r="DE6" s="106">
        <v>0</v>
      </c>
      <c r="DF6" s="105">
        <v>1</v>
      </c>
      <c r="DG6" s="103">
        <v>5.4</v>
      </c>
      <c r="DH6" s="106">
        <v>5.4</v>
      </c>
      <c r="DI6" s="104">
        <f t="shared" si="25"/>
        <v>1</v>
      </c>
      <c r="DJ6" s="49">
        <f>IF(AND(DI6&gt;=0.98,DI6&lt;=1.02),1,0)</f>
        <v>1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1"/>
        <v>0</v>
      </c>
      <c r="EE6" s="85"/>
      <c r="EF6" s="49"/>
      <c r="EG6" s="77">
        <f t="shared" si="42"/>
        <v>8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2">
        <v>1337.3</v>
      </c>
      <c r="W7" s="102">
        <v>1598</v>
      </c>
      <c r="X7" s="57">
        <f t="shared" si="3"/>
        <v>0.83685857321652057</v>
      </c>
      <c r="Y7" s="39" t="s">
        <v>77</v>
      </c>
      <c r="Z7" s="49">
        <f t="shared" si="4"/>
        <v>1</v>
      </c>
      <c r="AA7" s="100">
        <v>511.1</v>
      </c>
      <c r="AB7" s="100">
        <v>1038</v>
      </c>
      <c r="AC7" s="64">
        <f t="shared" si="5"/>
        <v>0.49238921001926783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2">
        <v>595.9</v>
      </c>
      <c r="AQ7" s="103">
        <v>918.8</v>
      </c>
      <c r="AR7" s="58">
        <f>AP7/AQ7</f>
        <v>0.64856334349151068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2">
        <v>313.60000000000002</v>
      </c>
      <c r="AY7" s="102">
        <v>540.5</v>
      </c>
      <c r="AZ7" s="57">
        <f>AX7/AY7</f>
        <v>0.58020351526364478</v>
      </c>
      <c r="BA7" s="49">
        <f t="shared" si="11"/>
        <v>0</v>
      </c>
      <c r="BB7" s="106"/>
      <c r="BC7" s="103">
        <v>354</v>
      </c>
      <c r="BD7" s="106">
        <f t="shared" si="37"/>
        <v>564.79999999999995</v>
      </c>
      <c r="BE7" s="110"/>
      <c r="BF7" s="39">
        <f t="shared" si="12"/>
        <v>0</v>
      </c>
      <c r="BG7" s="49">
        <f t="shared" si="13"/>
        <v>0</v>
      </c>
      <c r="BH7" s="102">
        <v>599.9</v>
      </c>
      <c r="BI7" s="102">
        <v>522.5</v>
      </c>
      <c r="BJ7" s="102">
        <v>480</v>
      </c>
      <c r="BK7" s="102">
        <v>474.9</v>
      </c>
      <c r="BL7" s="58">
        <f t="shared" si="14"/>
        <v>1.1359350478468897</v>
      </c>
      <c r="BM7" s="49">
        <f t="shared" si="15"/>
        <v>1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3">
        <v>9.6</v>
      </c>
      <c r="CE7" s="103">
        <v>2027.1</v>
      </c>
      <c r="CF7" s="103">
        <v>8.8000000000000007</v>
      </c>
      <c r="CG7" s="103">
        <v>1829.2</v>
      </c>
      <c r="CH7" s="39">
        <f t="shared" si="43"/>
        <v>0.98440674317542731</v>
      </c>
      <c r="CI7" s="72">
        <f t="shared" si="20"/>
        <v>0</v>
      </c>
      <c r="CJ7" s="20">
        <v>0</v>
      </c>
      <c r="CK7" s="20">
        <v>8.6</v>
      </c>
      <c r="CL7" s="57">
        <v>6.86</v>
      </c>
      <c r="CM7" s="49">
        <f t="shared" si="39"/>
        <v>0</v>
      </c>
      <c r="CN7" s="45"/>
      <c r="CO7" s="49">
        <f t="shared" si="21"/>
        <v>0</v>
      </c>
      <c r="CP7" s="102">
        <v>1</v>
      </c>
      <c r="CQ7" s="102">
        <v>1</v>
      </c>
      <c r="CR7" s="102">
        <v>1</v>
      </c>
      <c r="CS7" s="102">
        <v>1</v>
      </c>
      <c r="CT7" s="102">
        <v>1</v>
      </c>
      <c r="CU7" s="39">
        <f>CP7+CQ7+CR7+CS7+CT7</f>
        <v>5</v>
      </c>
      <c r="CV7" s="49">
        <f>IF(CU7&gt;=5,1,0)</f>
        <v>1</v>
      </c>
      <c r="CW7" s="100">
        <v>140.9</v>
      </c>
      <c r="CX7" s="100">
        <v>82.5</v>
      </c>
      <c r="CY7" s="39">
        <f t="shared" ref="CY7:CY15" si="45">CW7/CX7</f>
        <v>1.707878787878788</v>
      </c>
      <c r="CZ7" s="49">
        <f t="shared" si="40"/>
        <v>0</v>
      </c>
      <c r="DA7" s="103">
        <v>0</v>
      </c>
      <c r="DB7" s="106">
        <v>0</v>
      </c>
      <c r="DC7" s="104"/>
      <c r="DD7" s="105">
        <f t="shared" si="44"/>
        <v>0</v>
      </c>
      <c r="DE7" s="106">
        <v>0</v>
      </c>
      <c r="DF7" s="105">
        <v>0</v>
      </c>
      <c r="DG7" s="103">
        <v>0</v>
      </c>
      <c r="DH7" s="106">
        <v>0</v>
      </c>
      <c r="DI7" s="104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1"/>
        <v>0</v>
      </c>
      <c r="EE7" s="85"/>
      <c r="EF7" s="49"/>
      <c r="EG7" s="77">
        <f t="shared" si="42"/>
        <v>7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2">
        <v>1910.4</v>
      </c>
      <c r="W8" s="102">
        <v>2049</v>
      </c>
      <c r="X8" s="58">
        <f t="shared" si="3"/>
        <v>0.93235724743777459</v>
      </c>
      <c r="Y8" s="39" t="s">
        <v>77</v>
      </c>
      <c r="Z8" s="49">
        <f t="shared" si="4"/>
        <v>1</v>
      </c>
      <c r="AA8" s="100">
        <v>684.7</v>
      </c>
      <c r="AB8" s="100">
        <v>1346.1</v>
      </c>
      <c r="AC8" s="65">
        <f t="shared" si="5"/>
        <v>0.50865463189956173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2">
        <v>1058.0999999999999</v>
      </c>
      <c r="AQ8" s="103">
        <v>1468.4</v>
      </c>
      <c r="AR8" s="58">
        <f t="shared" si="8"/>
        <v>0.72058022337237804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2">
        <v>299.60000000000002</v>
      </c>
      <c r="AY8" s="102">
        <v>949.6</v>
      </c>
      <c r="AZ8" s="58">
        <f>AX8/AY8</f>
        <v>0.31550126368997472</v>
      </c>
      <c r="BA8" s="60">
        <f t="shared" si="11"/>
        <v>0</v>
      </c>
      <c r="BB8" s="106"/>
      <c r="BC8" s="103">
        <v>748.2</v>
      </c>
      <c r="BD8" s="106">
        <f t="shared" si="37"/>
        <v>720.2</v>
      </c>
      <c r="BE8" s="110"/>
      <c r="BF8" s="39">
        <f t="shared" si="12"/>
        <v>0</v>
      </c>
      <c r="BG8" s="49">
        <f t="shared" si="13"/>
        <v>0</v>
      </c>
      <c r="BH8" s="102">
        <v>949.6</v>
      </c>
      <c r="BI8" s="102">
        <v>1177.5</v>
      </c>
      <c r="BJ8" s="102">
        <v>846.2</v>
      </c>
      <c r="BK8" s="102">
        <v>992.6</v>
      </c>
      <c r="BL8" s="58">
        <f t="shared" si="14"/>
        <v>0.94597800783921726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2">
        <v>1.9</v>
      </c>
      <c r="CE8" s="103">
        <v>2747.4</v>
      </c>
      <c r="CF8" s="102">
        <v>11</v>
      </c>
      <c r="CG8" s="103">
        <v>2638.4</v>
      </c>
      <c r="CH8" s="39">
        <f t="shared" si="43"/>
        <v>0.16587451276247955</v>
      </c>
      <c r="CI8" s="72">
        <f t="shared" si="20"/>
        <v>0</v>
      </c>
      <c r="CJ8" s="20">
        <v>0</v>
      </c>
      <c r="CK8" s="20">
        <v>9.5</v>
      </c>
      <c r="CL8" s="57">
        <f t="shared" si="38"/>
        <v>0</v>
      </c>
      <c r="CM8" s="49">
        <f t="shared" si="39"/>
        <v>1</v>
      </c>
      <c r="CN8" s="45"/>
      <c r="CO8" s="49">
        <f t="shared" si="21"/>
        <v>0</v>
      </c>
      <c r="CP8" s="102">
        <v>1</v>
      </c>
      <c r="CQ8" s="102">
        <v>1</v>
      </c>
      <c r="CR8" s="102">
        <v>1</v>
      </c>
      <c r="CS8" s="102">
        <v>1</v>
      </c>
      <c r="CT8" s="102">
        <v>1</v>
      </c>
      <c r="CU8" s="39">
        <f t="shared" si="22"/>
        <v>5</v>
      </c>
      <c r="CV8" s="49">
        <f t="shared" si="23"/>
        <v>1</v>
      </c>
      <c r="CW8" s="100">
        <v>9.1999999999999993</v>
      </c>
      <c r="CX8" s="100">
        <v>38.299999999999997</v>
      </c>
      <c r="CY8" s="39">
        <f t="shared" si="45"/>
        <v>0.24020887728459531</v>
      </c>
      <c r="CZ8" s="49">
        <f t="shared" si="40"/>
        <v>0</v>
      </c>
      <c r="DA8" s="103">
        <v>0</v>
      </c>
      <c r="DB8" s="106">
        <v>0</v>
      </c>
      <c r="DC8" s="104"/>
      <c r="DD8" s="49">
        <f t="shared" ref="DD8:DD10" si="46">IF(AND(DC8&gt;=0.98,DC8&lt;=1.02),1,0)</f>
        <v>0</v>
      </c>
      <c r="DE8" s="106">
        <v>0</v>
      </c>
      <c r="DF8" s="105">
        <v>1</v>
      </c>
      <c r="DG8" s="103">
        <v>0</v>
      </c>
      <c r="DH8" s="106">
        <v>1</v>
      </c>
      <c r="DI8" s="104">
        <f t="shared" si="25"/>
        <v>0</v>
      </c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1"/>
        <v>0</v>
      </c>
      <c r="EE8" s="85"/>
      <c r="EF8" s="49"/>
      <c r="EG8" s="77">
        <f t="shared" si="42"/>
        <v>8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2">
        <v>1766.9</v>
      </c>
      <c r="W9" s="102">
        <v>1948</v>
      </c>
      <c r="X9" s="57">
        <f t="shared" si="3"/>
        <v>0.90703285420944568</v>
      </c>
      <c r="Y9" s="39" t="s">
        <v>77</v>
      </c>
      <c r="Z9" s="49">
        <f t="shared" si="4"/>
        <v>1</v>
      </c>
      <c r="AA9" s="100">
        <v>614.70000000000005</v>
      </c>
      <c r="AB9" s="100">
        <v>1257.2</v>
      </c>
      <c r="AC9" s="64">
        <f t="shared" si="5"/>
        <v>0.48894368437798286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2">
        <v>1807.3</v>
      </c>
      <c r="AQ9" s="107">
        <v>1944.1</v>
      </c>
      <c r="AR9" s="58">
        <f>AP9/AQ9</f>
        <v>0.92963324931845071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2">
        <v>521</v>
      </c>
      <c r="AY9" s="102">
        <v>1045.4000000000001</v>
      </c>
      <c r="AZ9" s="57">
        <f>AX8/AY8</f>
        <v>0.31550126368997472</v>
      </c>
      <c r="BA9" s="49">
        <f t="shared" si="11"/>
        <v>0</v>
      </c>
      <c r="BB9" s="106"/>
      <c r="BC9" s="107">
        <v>772.4</v>
      </c>
      <c r="BD9" s="106">
        <f t="shared" si="37"/>
        <v>1171.6999999999998</v>
      </c>
      <c r="BE9" s="110"/>
      <c r="BF9" s="39">
        <f t="shared" si="12"/>
        <v>0</v>
      </c>
      <c r="BG9" s="49">
        <f t="shared" si="13"/>
        <v>0</v>
      </c>
      <c r="BH9" s="102">
        <v>1045.4000000000001</v>
      </c>
      <c r="BI9" s="102">
        <v>1326.2</v>
      </c>
      <c r="BJ9" s="102">
        <v>937</v>
      </c>
      <c r="BK9" s="102">
        <v>959.1</v>
      </c>
      <c r="BL9" s="58">
        <f t="shared" si="14"/>
        <v>0.80685923157408679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3">
        <v>51.3</v>
      </c>
      <c r="CE9" s="103">
        <v>3738.1</v>
      </c>
      <c r="CF9" s="103">
        <v>30.6</v>
      </c>
      <c r="CG9" s="103">
        <v>4036.8</v>
      </c>
      <c r="CH9" s="39">
        <f t="shared" si="43"/>
        <v>1.81043216355588</v>
      </c>
      <c r="CI9" s="72">
        <f t="shared" si="20"/>
        <v>0</v>
      </c>
      <c r="CJ9" s="20">
        <v>0</v>
      </c>
      <c r="CK9" s="20">
        <v>14</v>
      </c>
      <c r="CL9" s="57">
        <f t="shared" si="38"/>
        <v>0</v>
      </c>
      <c r="CM9" s="49">
        <f t="shared" si="39"/>
        <v>1</v>
      </c>
      <c r="CN9" s="45"/>
      <c r="CO9" s="49">
        <f t="shared" si="21"/>
        <v>0</v>
      </c>
      <c r="CP9" s="102">
        <v>1</v>
      </c>
      <c r="CQ9" s="102">
        <v>1</v>
      </c>
      <c r="CR9" s="102">
        <v>1</v>
      </c>
      <c r="CS9" s="102">
        <v>2</v>
      </c>
      <c r="CT9" s="102">
        <v>0</v>
      </c>
      <c r="CU9" s="39">
        <f t="shared" si="22"/>
        <v>5</v>
      </c>
      <c r="CV9" s="49">
        <f t="shared" si="23"/>
        <v>1</v>
      </c>
      <c r="CW9" s="100">
        <v>43.4</v>
      </c>
      <c r="CX9" s="100">
        <v>80.3</v>
      </c>
      <c r="CY9" s="39">
        <f t="shared" si="45"/>
        <v>0.5404732254047323</v>
      </c>
      <c r="CZ9" s="49">
        <f t="shared" si="40"/>
        <v>0</v>
      </c>
      <c r="DA9" s="103">
        <v>33</v>
      </c>
      <c r="DB9" s="106">
        <v>25</v>
      </c>
      <c r="DC9" s="104">
        <f t="shared" ref="DC9:DC10" si="47">DA9/DB9</f>
        <v>1.32</v>
      </c>
      <c r="DD9" s="49">
        <f t="shared" si="46"/>
        <v>0</v>
      </c>
      <c r="DE9" s="106">
        <v>0</v>
      </c>
      <c r="DF9" s="105">
        <v>0</v>
      </c>
      <c r="DG9" s="103">
        <v>11.8</v>
      </c>
      <c r="DH9" s="106">
        <v>0</v>
      </c>
      <c r="DI9" s="104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1"/>
        <v>0</v>
      </c>
      <c r="EE9" s="85"/>
      <c r="EF9" s="49"/>
      <c r="EG9" s="77">
        <f t="shared" si="42"/>
        <v>7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2">
        <v>1597</v>
      </c>
      <c r="W10" s="102">
        <v>1597</v>
      </c>
      <c r="X10" s="57">
        <f t="shared" si="3"/>
        <v>1</v>
      </c>
      <c r="Y10" s="39" t="s">
        <v>77</v>
      </c>
      <c r="Z10" s="49">
        <f t="shared" si="4"/>
        <v>1</v>
      </c>
      <c r="AA10" s="100">
        <v>503.3</v>
      </c>
      <c r="AB10" s="100">
        <v>1022.1</v>
      </c>
      <c r="AC10" s="64">
        <f t="shared" si="5"/>
        <v>0.4924175716661775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2">
        <v>800.1</v>
      </c>
      <c r="AQ10" s="107">
        <v>1089.5</v>
      </c>
      <c r="AR10" s="58">
        <f t="shared" si="8"/>
        <v>0.73437356585589719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2">
        <v>227.4</v>
      </c>
      <c r="AY10" s="102">
        <v>524</v>
      </c>
      <c r="AZ10" s="57">
        <f>AX9/AY9</f>
        <v>0.49837382819973214</v>
      </c>
      <c r="BA10" s="49">
        <f t="shared" si="11"/>
        <v>0</v>
      </c>
      <c r="BB10" s="106"/>
      <c r="BC10" s="107">
        <v>469.7</v>
      </c>
      <c r="BD10" s="106">
        <f t="shared" si="37"/>
        <v>619.79999999999995</v>
      </c>
      <c r="BE10" s="110"/>
      <c r="BF10" s="39">
        <f t="shared" si="12"/>
        <v>0</v>
      </c>
      <c r="BG10" s="49">
        <f t="shared" si="13"/>
        <v>0</v>
      </c>
      <c r="BH10" s="102">
        <v>564.9</v>
      </c>
      <c r="BI10" s="102">
        <v>570.6</v>
      </c>
      <c r="BJ10" s="102">
        <v>514.70000000000005</v>
      </c>
      <c r="BK10" s="102">
        <v>529.9</v>
      </c>
      <c r="BL10" s="58">
        <f t="shared" si="14"/>
        <v>1.0192472741974794</v>
      </c>
      <c r="BM10" s="49">
        <f t="shared" si="15"/>
        <v>1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3">
        <v>27.8</v>
      </c>
      <c r="CE10" s="103">
        <v>1698.2</v>
      </c>
      <c r="CF10" s="103">
        <v>16.899999999999999</v>
      </c>
      <c r="CG10" s="103">
        <v>1747.2</v>
      </c>
      <c r="CH10" s="39">
        <f t="shared" si="43"/>
        <v>1.6924345234320504</v>
      </c>
      <c r="CI10" s="72">
        <f t="shared" si="20"/>
        <v>0</v>
      </c>
      <c r="CJ10" s="20">
        <v>0</v>
      </c>
      <c r="CK10" s="20">
        <v>16.899999999999999</v>
      </c>
      <c r="CL10" s="57">
        <f t="shared" si="38"/>
        <v>0</v>
      </c>
      <c r="CM10" s="49">
        <f t="shared" si="39"/>
        <v>1</v>
      </c>
      <c r="CN10" s="45"/>
      <c r="CO10" s="49">
        <f t="shared" si="21"/>
        <v>0</v>
      </c>
      <c r="CP10" s="102">
        <v>0</v>
      </c>
      <c r="CQ10" s="102">
        <v>2</v>
      </c>
      <c r="CR10" s="102">
        <v>2</v>
      </c>
      <c r="CS10" s="102">
        <v>0</v>
      </c>
      <c r="CT10" s="102">
        <v>0</v>
      </c>
      <c r="CU10" s="39">
        <f t="shared" si="22"/>
        <v>4</v>
      </c>
      <c r="CV10" s="49">
        <f t="shared" si="23"/>
        <v>0</v>
      </c>
      <c r="CW10" s="100">
        <v>12.8</v>
      </c>
      <c r="CX10" s="100">
        <v>20.100000000000001</v>
      </c>
      <c r="CY10" s="39">
        <f t="shared" si="45"/>
        <v>0.63681592039800994</v>
      </c>
      <c r="CZ10" s="49">
        <f t="shared" si="40"/>
        <v>0</v>
      </c>
      <c r="DA10" s="107">
        <v>25.4</v>
      </c>
      <c r="DB10" s="106">
        <v>20.5</v>
      </c>
      <c r="DC10" s="104">
        <f t="shared" si="47"/>
        <v>1.2390243902439024</v>
      </c>
      <c r="DD10" s="49">
        <f t="shared" si="46"/>
        <v>0</v>
      </c>
      <c r="DE10" s="106">
        <v>0</v>
      </c>
      <c r="DF10" s="105">
        <v>0</v>
      </c>
      <c r="DG10" s="107">
        <v>1.2</v>
      </c>
      <c r="DH10" s="106">
        <v>0.7</v>
      </c>
      <c r="DI10" s="39">
        <f t="shared" si="25"/>
        <v>1.7142857142857144</v>
      </c>
      <c r="DJ10" s="105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1"/>
        <v>0</v>
      </c>
      <c r="EE10" s="85"/>
      <c r="EF10" s="49"/>
      <c r="EG10" s="77">
        <f t="shared" si="42"/>
        <v>7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2">
        <v>1417.2</v>
      </c>
      <c r="W11" s="102">
        <v>1707</v>
      </c>
      <c r="X11" s="57">
        <f t="shared" si="3"/>
        <v>0.83022847100175745</v>
      </c>
      <c r="Y11" s="39" t="s">
        <v>77</v>
      </c>
      <c r="Z11" s="49">
        <f t="shared" si="4"/>
        <v>1</v>
      </c>
      <c r="AA11" s="100">
        <v>543.29999999999995</v>
      </c>
      <c r="AB11" s="100">
        <v>1017</v>
      </c>
      <c r="AC11" s="64">
        <f t="shared" si="5"/>
        <v>0.53421828908554569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2">
        <v>1769.9</v>
      </c>
      <c r="AQ11" s="103">
        <v>2020</v>
      </c>
      <c r="AR11" s="58">
        <f t="shared" si="8"/>
        <v>0.87618811881188119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2">
        <v>223.1</v>
      </c>
      <c r="AY11" s="102">
        <v>711.5</v>
      </c>
      <c r="AZ11" s="57">
        <f>AX11/AY11</f>
        <v>0.31356289529163739</v>
      </c>
      <c r="BA11" s="49">
        <f t="shared" si="11"/>
        <v>0</v>
      </c>
      <c r="BB11" s="106"/>
      <c r="BC11" s="103">
        <v>738.5</v>
      </c>
      <c r="BD11" s="106">
        <f t="shared" si="37"/>
        <v>1281.5</v>
      </c>
      <c r="BE11" s="110"/>
      <c r="BF11" s="39">
        <f t="shared" si="12"/>
        <v>0</v>
      </c>
      <c r="BG11" s="49">
        <f t="shared" si="13"/>
        <v>0</v>
      </c>
      <c r="BH11" s="102">
        <v>711.5</v>
      </c>
      <c r="BI11" s="102">
        <v>1501.9</v>
      </c>
      <c r="BJ11" s="102">
        <v>649</v>
      </c>
      <c r="BK11" s="102">
        <v>1268.5</v>
      </c>
      <c r="BL11" s="58">
        <f t="shared" si="14"/>
        <v>0.92593321187102384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3">
        <v>4.0999999999999996</v>
      </c>
      <c r="CE11" s="103">
        <v>3636</v>
      </c>
      <c r="CF11" s="103">
        <v>1.2</v>
      </c>
      <c r="CG11" s="103">
        <v>3205.1</v>
      </c>
      <c r="CH11" s="39">
        <f t="shared" si="43"/>
        <v>3.0117597176384301</v>
      </c>
      <c r="CI11" s="72">
        <f t="shared" si="20"/>
        <v>0</v>
      </c>
      <c r="CJ11" s="20">
        <v>0</v>
      </c>
      <c r="CK11" s="20">
        <v>25.5</v>
      </c>
      <c r="CL11" s="57">
        <f t="shared" si="38"/>
        <v>0</v>
      </c>
      <c r="CM11" s="49">
        <f t="shared" si="39"/>
        <v>1</v>
      </c>
      <c r="CN11" s="45"/>
      <c r="CO11" s="49">
        <f t="shared" si="21"/>
        <v>0</v>
      </c>
      <c r="CP11" s="102">
        <v>1</v>
      </c>
      <c r="CQ11" s="102">
        <v>1</v>
      </c>
      <c r="CR11" s="102">
        <v>1</v>
      </c>
      <c r="CS11" s="102">
        <v>1</v>
      </c>
      <c r="CT11" s="102">
        <v>0</v>
      </c>
      <c r="CU11" s="39">
        <f t="shared" si="22"/>
        <v>4</v>
      </c>
      <c r="CV11" s="49">
        <f t="shared" si="23"/>
        <v>0</v>
      </c>
      <c r="CW11" s="100">
        <v>-9.8000000000000007</v>
      </c>
      <c r="CX11" s="100">
        <v>53</v>
      </c>
      <c r="CY11" s="39">
        <f t="shared" si="45"/>
        <v>-0.18490566037735851</v>
      </c>
      <c r="CZ11" s="49">
        <f t="shared" si="40"/>
        <v>0</v>
      </c>
      <c r="DA11" s="103">
        <v>0</v>
      </c>
      <c r="DB11" s="106">
        <v>0</v>
      </c>
      <c r="DC11" s="104"/>
      <c r="DD11" s="49">
        <f t="shared" ref="DD11:DD15" si="48">IF(AND(DC11&gt;=0.98,DC11&lt;=1.02),1,0)</f>
        <v>0</v>
      </c>
      <c r="DE11" s="106">
        <v>0</v>
      </c>
      <c r="DF11" s="105">
        <v>0</v>
      </c>
      <c r="DG11" s="103">
        <v>4</v>
      </c>
      <c r="DH11" s="106">
        <v>8.3000000000000007</v>
      </c>
      <c r="DI11" s="39">
        <f t="shared" si="25"/>
        <v>0.48192771084337344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1"/>
        <v>0</v>
      </c>
      <c r="EE11" s="85"/>
      <c r="EF11" s="49"/>
      <c r="EG11" s="77">
        <f t="shared" si="42"/>
        <v>6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2">
        <v>2000.2</v>
      </c>
      <c r="W12" s="102">
        <v>2052</v>
      </c>
      <c r="X12" s="57">
        <f t="shared" si="3"/>
        <v>0.97475633528265104</v>
      </c>
      <c r="Y12" s="39" t="s">
        <v>77</v>
      </c>
      <c r="Z12" s="49">
        <f t="shared" si="4"/>
        <v>1</v>
      </c>
      <c r="AA12" s="100">
        <v>636.4</v>
      </c>
      <c r="AB12" s="100">
        <v>1346.1</v>
      </c>
      <c r="AC12" s="64">
        <f t="shared" si="5"/>
        <v>0.47277319664215139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2">
        <v>2034.2</v>
      </c>
      <c r="AQ12" s="107">
        <v>2045.8</v>
      </c>
      <c r="AR12" s="58">
        <f t="shared" si="8"/>
        <v>0.99432984651481082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2">
        <v>470</v>
      </c>
      <c r="AY12" s="102">
        <v>1142.8</v>
      </c>
      <c r="AZ12" s="57">
        <f>AX12/AY12</f>
        <v>0.41127056352817642</v>
      </c>
      <c r="BA12" s="49">
        <f t="shared" si="11"/>
        <v>0</v>
      </c>
      <c r="BB12" s="106"/>
      <c r="BC12" s="107">
        <v>680.8</v>
      </c>
      <c r="BD12" s="106">
        <f t="shared" si="37"/>
        <v>1365</v>
      </c>
      <c r="BE12" s="110"/>
      <c r="BF12" s="39">
        <f t="shared" si="12"/>
        <v>0</v>
      </c>
      <c r="BG12" s="49">
        <f t="shared" si="13"/>
        <v>0</v>
      </c>
      <c r="BH12" s="102">
        <v>1142.8</v>
      </c>
      <c r="BI12" s="102">
        <v>1435.6</v>
      </c>
      <c r="BJ12" s="102">
        <v>973.3</v>
      </c>
      <c r="BK12" s="102">
        <v>1143.4000000000001</v>
      </c>
      <c r="BL12" s="58">
        <f t="shared" si="14"/>
        <v>0.93516500482068798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3">
        <v>60.4</v>
      </c>
      <c r="CE12" s="103">
        <v>4216.3999999999996</v>
      </c>
      <c r="CF12" s="103">
        <v>51.5</v>
      </c>
      <c r="CG12" s="103">
        <v>3045.4</v>
      </c>
      <c r="CH12" s="39">
        <f t="shared" si="43"/>
        <v>0.8470952535775701</v>
      </c>
      <c r="CI12" s="72">
        <f t="shared" si="20"/>
        <v>0</v>
      </c>
      <c r="CJ12" s="20">
        <v>0</v>
      </c>
      <c r="CK12" s="20">
        <v>26.9</v>
      </c>
      <c r="CL12" s="57">
        <f t="shared" si="38"/>
        <v>0</v>
      </c>
      <c r="CM12" s="49">
        <f t="shared" si="39"/>
        <v>1</v>
      </c>
      <c r="CN12" s="45"/>
      <c r="CO12" s="49">
        <f t="shared" si="21"/>
        <v>0</v>
      </c>
      <c r="CP12" s="102">
        <v>1</v>
      </c>
      <c r="CQ12" s="102">
        <v>1</v>
      </c>
      <c r="CR12" s="102">
        <v>0</v>
      </c>
      <c r="CS12" s="102">
        <v>2</v>
      </c>
      <c r="CT12" s="102">
        <v>2</v>
      </c>
      <c r="CU12" s="39">
        <f t="shared" si="22"/>
        <v>6</v>
      </c>
      <c r="CV12" s="49">
        <f t="shared" si="23"/>
        <v>1</v>
      </c>
      <c r="CW12" s="100">
        <v>36.200000000000003</v>
      </c>
      <c r="CX12" s="100">
        <v>59.4</v>
      </c>
      <c r="CY12" s="39">
        <f t="shared" si="45"/>
        <v>0.60942760942760954</v>
      </c>
      <c r="CZ12" s="49">
        <f t="shared" si="40"/>
        <v>0</v>
      </c>
      <c r="DA12" s="107">
        <v>0</v>
      </c>
      <c r="DB12" s="106">
        <v>0</v>
      </c>
      <c r="DC12" s="104"/>
      <c r="DD12" s="49">
        <f t="shared" si="48"/>
        <v>0</v>
      </c>
      <c r="DE12" s="106">
        <v>0</v>
      </c>
      <c r="DF12" s="105">
        <v>0</v>
      </c>
      <c r="DG12" s="103">
        <v>7</v>
      </c>
      <c r="DH12" s="106">
        <v>8.1999999999999993</v>
      </c>
      <c r="DI12" s="39">
        <f>DG12/DH12</f>
        <v>0.85365853658536595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1"/>
        <v>0</v>
      </c>
      <c r="EE12" s="85"/>
      <c r="EF12" s="49"/>
      <c r="EG12" s="77">
        <f t="shared" si="42"/>
        <v>7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2">
        <v>1212</v>
      </c>
      <c r="W13" s="102">
        <v>1596</v>
      </c>
      <c r="X13" s="57">
        <f t="shared" si="3"/>
        <v>0.75939849624060152</v>
      </c>
      <c r="Y13" s="39" t="s">
        <v>77</v>
      </c>
      <c r="Z13" s="49">
        <f t="shared" si="4"/>
        <v>1</v>
      </c>
      <c r="AA13" s="100">
        <v>475.1</v>
      </c>
      <c r="AB13" s="100">
        <v>1035.3</v>
      </c>
      <c r="AC13" s="64">
        <f t="shared" si="5"/>
        <v>0.45890080169999037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2">
        <v>1612.4</v>
      </c>
      <c r="AQ13" s="103">
        <v>1538.5</v>
      </c>
      <c r="AR13" s="58">
        <f t="shared" si="8"/>
        <v>1.0480337991550213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2">
        <v>299.10000000000002</v>
      </c>
      <c r="AY13" s="102">
        <v>618.70000000000005</v>
      </c>
      <c r="AZ13" s="57">
        <f>AX13/AY13</f>
        <v>0.48343300468724748</v>
      </c>
      <c r="BA13" s="49">
        <f t="shared" si="11"/>
        <v>0</v>
      </c>
      <c r="BB13" s="106"/>
      <c r="BC13" s="103">
        <v>413.7</v>
      </c>
      <c r="BD13" s="106">
        <f t="shared" si="37"/>
        <v>1124.8</v>
      </c>
      <c r="BE13" s="110"/>
      <c r="BF13" s="39">
        <f t="shared" si="12"/>
        <v>0</v>
      </c>
      <c r="BG13" s="49">
        <f t="shared" si="13"/>
        <v>0</v>
      </c>
      <c r="BH13" s="102">
        <v>618.70000000000005</v>
      </c>
      <c r="BI13" s="102">
        <v>1238.5</v>
      </c>
      <c r="BJ13" s="102">
        <v>583</v>
      </c>
      <c r="BK13" s="102">
        <v>1030.8</v>
      </c>
      <c r="BL13" s="58">
        <f t="shared" si="14"/>
        <v>0.88326284146913181</v>
      </c>
      <c r="BM13" s="49">
        <f t="shared" si="15"/>
        <v>0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3">
        <v>3.8</v>
      </c>
      <c r="CE13" s="103">
        <v>2981.5</v>
      </c>
      <c r="CF13" s="103">
        <v>3.9</v>
      </c>
      <c r="CG13" s="103">
        <v>2772.2</v>
      </c>
      <c r="CH13" s="39">
        <f t="shared" si="43"/>
        <v>0.90595939920105606</v>
      </c>
      <c r="CI13" s="72">
        <f t="shared" si="20"/>
        <v>0</v>
      </c>
      <c r="CJ13" s="20">
        <v>0</v>
      </c>
      <c r="CK13" s="20">
        <v>9.6</v>
      </c>
      <c r="CL13" s="57">
        <v>7.21</v>
      </c>
      <c r="CM13" s="49">
        <f t="shared" si="39"/>
        <v>0</v>
      </c>
      <c r="CN13" s="45"/>
      <c r="CO13" s="49">
        <f t="shared" si="21"/>
        <v>0</v>
      </c>
      <c r="CP13" s="102">
        <v>0</v>
      </c>
      <c r="CQ13" s="102">
        <v>1</v>
      </c>
      <c r="CR13" s="102">
        <v>1</v>
      </c>
      <c r="CS13" s="102">
        <v>2</v>
      </c>
      <c r="CT13" s="102">
        <v>2</v>
      </c>
      <c r="CU13" s="39">
        <f>CP13+CQ13+CR13+CS13+CT13</f>
        <v>6</v>
      </c>
      <c r="CV13" s="49">
        <f t="shared" si="23"/>
        <v>1</v>
      </c>
      <c r="CW13" s="100">
        <v>19</v>
      </c>
      <c r="CX13" s="100">
        <v>19.600000000000001</v>
      </c>
      <c r="CY13" s="39">
        <f t="shared" si="45"/>
        <v>0.96938775510204078</v>
      </c>
      <c r="CZ13" s="49">
        <f t="shared" si="40"/>
        <v>0</v>
      </c>
      <c r="DA13" s="103">
        <v>0</v>
      </c>
      <c r="DB13" s="106">
        <v>0</v>
      </c>
      <c r="DC13" s="104"/>
      <c r="DD13" s="49">
        <f>IF(AND(DC13&gt;=0.98,DC13&lt;=1.02),1,0)</f>
        <v>0</v>
      </c>
      <c r="DE13" s="106">
        <v>0</v>
      </c>
      <c r="DF13" s="105">
        <v>0</v>
      </c>
      <c r="DG13" s="103">
        <v>0.5</v>
      </c>
      <c r="DH13" s="106">
        <v>1.1000000000000001</v>
      </c>
      <c r="DI13" s="39">
        <f>DG13/DH13</f>
        <v>0.45454545454545453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1"/>
        <v>0</v>
      </c>
      <c r="EE13" s="85"/>
      <c r="EF13" s="49"/>
      <c r="EG13" s="77">
        <f t="shared" si="42"/>
        <v>6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2">
        <v>1252.5</v>
      </c>
      <c r="W14" s="102">
        <v>1706</v>
      </c>
      <c r="X14" s="55">
        <f t="shared" si="3"/>
        <v>0.73417350527549829</v>
      </c>
      <c r="Y14" s="39" t="s">
        <v>77</v>
      </c>
      <c r="Z14" s="49">
        <f t="shared" si="4"/>
        <v>1</v>
      </c>
      <c r="AA14" s="100">
        <v>392.3</v>
      </c>
      <c r="AB14" s="100">
        <v>1068.3</v>
      </c>
      <c r="AC14" s="64">
        <f t="shared" si="5"/>
        <v>0.36721894598895444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2">
        <v>1813</v>
      </c>
      <c r="AQ14" s="103">
        <v>1817.6</v>
      </c>
      <c r="AR14" s="55">
        <f t="shared" si="8"/>
        <v>0.99746919014084512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2">
        <v>271.2</v>
      </c>
      <c r="AY14" s="102">
        <v>791.4</v>
      </c>
      <c r="AZ14" s="55">
        <f>AX14/AY14</f>
        <v>0.34268385140257773</v>
      </c>
      <c r="BA14" s="49">
        <f t="shared" si="11"/>
        <v>0</v>
      </c>
      <c r="BB14" s="106"/>
      <c r="BC14" s="103">
        <v>712</v>
      </c>
      <c r="BD14" s="106">
        <f t="shared" si="37"/>
        <v>1105.5999999999999</v>
      </c>
      <c r="BE14" s="110"/>
      <c r="BF14" s="39">
        <f t="shared" si="12"/>
        <v>0</v>
      </c>
      <c r="BG14" s="49">
        <f t="shared" si="13"/>
        <v>0</v>
      </c>
      <c r="BH14" s="102">
        <v>791.4</v>
      </c>
      <c r="BI14" s="102">
        <v>1381.1</v>
      </c>
      <c r="BJ14" s="102">
        <v>711.1</v>
      </c>
      <c r="BK14" s="102">
        <v>1010.2</v>
      </c>
      <c r="BL14" s="58">
        <f t="shared" si="14"/>
        <v>0.81404348747670063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3">
        <v>20.5</v>
      </c>
      <c r="CE14" s="103">
        <v>3568.2</v>
      </c>
      <c r="CF14" s="103">
        <v>33.200000000000003</v>
      </c>
      <c r="CG14" s="103">
        <v>2839.1</v>
      </c>
      <c r="CH14" s="39">
        <f t="shared" si="43"/>
        <v>0.49130058150881645</v>
      </c>
      <c r="CI14" s="72">
        <f t="shared" si="20"/>
        <v>0</v>
      </c>
      <c r="CJ14" s="20">
        <v>0</v>
      </c>
      <c r="CK14" s="20">
        <v>8.1</v>
      </c>
      <c r="CL14" s="57">
        <f t="shared" si="38"/>
        <v>0</v>
      </c>
      <c r="CM14" s="49">
        <f t="shared" si="39"/>
        <v>1</v>
      </c>
      <c r="CN14" s="45"/>
      <c r="CO14" s="49">
        <f t="shared" si="21"/>
        <v>0</v>
      </c>
      <c r="CP14" s="102">
        <v>1</v>
      </c>
      <c r="CQ14" s="102">
        <v>1</v>
      </c>
      <c r="CR14" s="102">
        <v>1</v>
      </c>
      <c r="CS14" s="102">
        <v>2</v>
      </c>
      <c r="CT14" s="102">
        <v>2</v>
      </c>
      <c r="CU14" s="39">
        <f>CP14+CQ14+CR14+CS14+CT14</f>
        <v>7</v>
      </c>
      <c r="CV14" s="49">
        <f t="shared" si="23"/>
        <v>1</v>
      </c>
      <c r="CW14" s="100">
        <v>-23.9</v>
      </c>
      <c r="CX14" s="100">
        <v>13.6</v>
      </c>
      <c r="CY14" s="39">
        <f t="shared" si="45"/>
        <v>-1.7573529411764706</v>
      </c>
      <c r="CZ14" s="49">
        <f t="shared" si="40"/>
        <v>0</v>
      </c>
      <c r="DA14" s="107">
        <v>9</v>
      </c>
      <c r="DB14" s="106">
        <v>0</v>
      </c>
      <c r="DC14" s="104"/>
      <c r="DD14" s="49">
        <f t="shared" si="48"/>
        <v>0</v>
      </c>
      <c r="DE14" s="106">
        <v>0</v>
      </c>
      <c r="DF14" s="105">
        <v>1</v>
      </c>
      <c r="DG14" s="102">
        <v>11</v>
      </c>
      <c r="DH14" s="111">
        <v>10.5</v>
      </c>
      <c r="DI14" s="39">
        <f>DG14/DH14</f>
        <v>1.0476190476190477</v>
      </c>
      <c r="DJ14" s="49">
        <f>IF(AND(DI14&gt;=0.98,DI14&lt;=1.02),1,0)</f>
        <v>0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1"/>
        <v>0</v>
      </c>
      <c r="EE14" s="85"/>
      <c r="EF14" s="49"/>
      <c r="EG14" s="77">
        <f t="shared" si="42"/>
        <v>8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2">
        <v>4730.3</v>
      </c>
      <c r="W15" s="102">
        <v>0</v>
      </c>
      <c r="X15" s="57">
        <v>0</v>
      </c>
      <c r="Y15" s="39" t="s">
        <v>77</v>
      </c>
      <c r="Z15" s="49">
        <f t="shared" si="4"/>
        <v>1</v>
      </c>
      <c r="AA15" s="100">
        <v>1354.7</v>
      </c>
      <c r="AB15" s="100">
        <v>3060</v>
      </c>
      <c r="AC15" s="64">
        <f t="shared" si="5"/>
        <v>0.44271241830065361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2">
        <v>5828.8</v>
      </c>
      <c r="AQ15" s="103">
        <v>5252.4</v>
      </c>
      <c r="AR15" s="58">
        <f>AP15/AQ15</f>
        <v>1.1097403091919886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2">
        <v>4664.8</v>
      </c>
      <c r="AY15" s="102">
        <v>12143.4</v>
      </c>
      <c r="AZ15" s="58">
        <f>AX15/AY15</f>
        <v>0.3841428265559893</v>
      </c>
      <c r="BA15" s="49">
        <f t="shared" si="11"/>
        <v>0</v>
      </c>
      <c r="BB15" s="106"/>
      <c r="BC15" s="103">
        <v>3206.8</v>
      </c>
      <c r="BD15" s="106">
        <f t="shared" si="37"/>
        <v>2045.5999999999995</v>
      </c>
      <c r="BE15" s="110"/>
      <c r="BF15" s="39">
        <f t="shared" si="12"/>
        <v>0</v>
      </c>
      <c r="BG15" s="49">
        <f t="shared" si="13"/>
        <v>0</v>
      </c>
      <c r="BH15" s="102">
        <v>12485.4</v>
      </c>
      <c r="BI15" s="102">
        <v>0</v>
      </c>
      <c r="BJ15" s="102">
        <v>14005.4</v>
      </c>
      <c r="BK15" s="102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3">
        <v>9.1999999999999993</v>
      </c>
      <c r="CE15" s="103">
        <v>26976.5</v>
      </c>
      <c r="CF15" s="103">
        <v>7.6</v>
      </c>
      <c r="CG15" s="103">
        <v>12341.5</v>
      </c>
      <c r="CH15" s="39">
        <f t="shared" si="43"/>
        <v>0.55380462722428003</v>
      </c>
      <c r="CI15" s="72">
        <f t="shared" si="20"/>
        <v>0</v>
      </c>
      <c r="CJ15" s="20">
        <v>0</v>
      </c>
      <c r="CK15" s="20">
        <v>609.9</v>
      </c>
      <c r="CL15" s="57">
        <f t="shared" si="38"/>
        <v>0</v>
      </c>
      <c r="CM15" s="49">
        <f t="shared" si="39"/>
        <v>1</v>
      </c>
      <c r="CN15" s="45"/>
      <c r="CO15" s="49">
        <f t="shared" si="21"/>
        <v>0</v>
      </c>
      <c r="CP15" s="102">
        <v>1</v>
      </c>
      <c r="CQ15" s="102">
        <v>1</v>
      </c>
      <c r="CR15" s="102">
        <v>1</v>
      </c>
      <c r="CS15" s="102">
        <v>1</v>
      </c>
      <c r="CT15" s="102">
        <v>1</v>
      </c>
      <c r="CU15" s="39">
        <f t="shared" si="22"/>
        <v>5</v>
      </c>
      <c r="CV15" s="49">
        <f t="shared" si="23"/>
        <v>1</v>
      </c>
      <c r="CW15" s="100">
        <v>248.1</v>
      </c>
      <c r="CX15" s="100">
        <v>258.5</v>
      </c>
      <c r="CY15" s="39">
        <f t="shared" si="45"/>
        <v>0.95976789168278531</v>
      </c>
      <c r="CZ15" s="49">
        <f t="shared" si="40"/>
        <v>0</v>
      </c>
      <c r="DA15" s="103">
        <v>0</v>
      </c>
      <c r="DB15" s="106">
        <v>0</v>
      </c>
      <c r="DC15" s="104"/>
      <c r="DD15" s="49">
        <f t="shared" si="48"/>
        <v>0</v>
      </c>
      <c r="DE15" s="106">
        <v>11</v>
      </c>
      <c r="DF15" s="105">
        <v>1</v>
      </c>
      <c r="DG15" s="112">
        <v>99.6</v>
      </c>
      <c r="DH15" s="111">
        <v>108</v>
      </c>
      <c r="DI15" s="39">
        <f t="shared" si="25"/>
        <v>0.92222222222222217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1"/>
        <v>0</v>
      </c>
      <c r="EE15" s="85"/>
      <c r="EF15" s="49"/>
      <c r="EG15" s="77">
        <f t="shared" si="42"/>
        <v>9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9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50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51">IF(Q16&gt;R16,0,1)</f>
        <v>1</v>
      </c>
      <c r="V16" s="16">
        <v>14946.9</v>
      </c>
      <c r="W16" s="16">
        <v>16709</v>
      </c>
      <c r="X16" s="57">
        <f t="shared" ref="X16:X48" si="52">V16/W16</f>
        <v>0.89454186366628763</v>
      </c>
      <c r="Y16" s="39" t="s">
        <v>77</v>
      </c>
      <c r="Z16" s="49">
        <f t="shared" ref="Z16:Z48" si="53">IF(X16&lt;=1,1,0)</f>
        <v>1</v>
      </c>
      <c r="AA16" s="100"/>
      <c r="AB16" s="100"/>
      <c r="AC16" s="64" t="e">
        <f t="shared" ref="AC16:AC48" si="54">AA16/AB16</f>
        <v>#DIV/0!</v>
      </c>
      <c r="AD16" s="39" t="s">
        <v>77</v>
      </c>
      <c r="AE16" s="49" t="e">
        <f t="shared" ref="AE16:AE48" si="55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6">IF(AK16=0,1,0)</f>
        <v>1</v>
      </c>
      <c r="AP16" s="89">
        <v>233</v>
      </c>
      <c r="AQ16" s="90">
        <v>13889.8</v>
      </c>
      <c r="AR16" s="58">
        <f t="shared" ref="AR16:AR48" si="57">AP16/AQ16</f>
        <v>1.6774899566588432E-2</v>
      </c>
      <c r="AS16" s="49">
        <f t="shared" ref="AS16:AS48" si="58">IF(AR16&gt;=0.6,5,IF(AR16&lt;0.3,-1,2))</f>
        <v>-1</v>
      </c>
      <c r="AT16" s="16"/>
      <c r="AU16" s="16">
        <v>44</v>
      </c>
      <c r="AV16" s="57">
        <f t="shared" ref="AV16:AV48" si="59">AT16/AU16</f>
        <v>0</v>
      </c>
      <c r="AW16" s="49">
        <f t="shared" ref="AW16:AW48" si="60">IF(AV16&gt;=0.1,2,IF(AV16&lt;0.05,-1,1))</f>
        <v>-1</v>
      </c>
      <c r="AX16" s="89">
        <v>25793.7</v>
      </c>
      <c r="AY16" s="90">
        <v>25793.7</v>
      </c>
      <c r="AZ16" s="57">
        <f t="shared" ref="AZ16:AZ48" si="61">AX16/AY16</f>
        <v>1</v>
      </c>
      <c r="BA16" s="49">
        <f t="shared" ref="BA16:BA48" si="62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2">
        <v>25793.7</v>
      </c>
      <c r="BI16" s="102">
        <v>87584</v>
      </c>
      <c r="BJ16" s="102">
        <v>30030.1</v>
      </c>
      <c r="BK16" s="102">
        <v>81815</v>
      </c>
      <c r="BL16" s="57">
        <f t="shared" ref="BL16:BL48" si="63">(BH16/BI16)/(BJ16/BK16)</f>
        <v>0.80235215786636205</v>
      </c>
      <c r="BM16" s="49">
        <f t="shared" ref="BM16:BM48" si="64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5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6">IF(BV16&gt;0,-1,0)</f>
        <v>0</v>
      </c>
      <c r="BX16" s="16"/>
      <c r="BY16" s="16"/>
      <c r="BZ16" s="16"/>
      <c r="CA16" s="30"/>
      <c r="CB16" s="30" t="e">
        <f t="shared" ref="CB16:CB48" si="67">(BX16/BY16)/(BZ16/CA16)</f>
        <v>#DIV/0!</v>
      </c>
      <c r="CC16" s="30" t="e">
        <f t="shared" ref="CC16:CC48" si="68">IF(CB16&lt;=1,1,0)</f>
        <v>#DIV/0!</v>
      </c>
      <c r="CD16" s="30"/>
      <c r="CE16" s="90"/>
      <c r="CF16" s="103"/>
      <c r="CG16" s="103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39"/>
        <v>#REF!</v>
      </c>
      <c r="CN16" s="45"/>
      <c r="CO16" s="49">
        <f t="shared" ref="CO16:CO48" si="69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70">CP16+CQ16+CR16+CS16+CT16</f>
        <v>2</v>
      </c>
      <c r="CV16" s="49">
        <f t="shared" ref="CV16:CV48" si="71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2">DA16/DB16</f>
        <v>#DIV/0!</v>
      </c>
      <c r="DD16" s="49"/>
      <c r="DE16" s="105"/>
      <c r="DF16" s="105"/>
      <c r="DG16" s="95"/>
      <c r="DH16" s="95"/>
      <c r="DI16" s="49"/>
      <c r="DJ16" s="49">
        <f t="shared" ref="DJ16:DJ48" si="73">IF(AND(DI16&gt;=0.98,DI16&lt;=1.02),1,0)</f>
        <v>0</v>
      </c>
      <c r="DK16" s="16"/>
      <c r="DL16" s="49">
        <f t="shared" ref="DL16:DL42" si="74">IF(ISBLANK(DK16),0,1)</f>
        <v>0</v>
      </c>
      <c r="DM16" s="16"/>
      <c r="DN16" s="49">
        <f t="shared" ref="DN16:DN48" si="75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6">IF(ISBLANK(DU16),0,0.5)</f>
        <v>0</v>
      </c>
      <c r="DW16" s="16" t="s">
        <v>162</v>
      </c>
      <c r="DX16" s="49">
        <f t="shared" ref="DX16:DX48" si="77">IF(ISBLANK(DW16),0,0.5)</f>
        <v>0.5</v>
      </c>
      <c r="DY16" s="16" t="s">
        <v>163</v>
      </c>
      <c r="DZ16" s="49">
        <f t="shared" ref="DZ16:DZ48" si="78">IF(ISBLANK(DY16),0,0.5)</f>
        <v>0.5</v>
      </c>
      <c r="EA16" s="16"/>
      <c r="EB16" s="49">
        <f t="shared" ref="EB16:EB48" si="79">IF(ISBLANK(EA16),0,0.5)</f>
        <v>0</v>
      </c>
      <c r="EC16" s="16"/>
      <c r="ED16" s="49">
        <f t="shared" ref="ED16:ED48" si="80">IF(ISBLANK(EC16),0,0.5)</f>
        <v>0</v>
      </c>
      <c r="EE16" s="49"/>
      <c r="EF16" s="49"/>
      <c r="EG16" s="77" t="e">
        <f t="shared" ref="EG16:EG48" si="81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9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50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51"/>
        <v>1</v>
      </c>
      <c r="V17" s="16">
        <v>15332.6</v>
      </c>
      <c r="W17" s="16">
        <v>16032</v>
      </c>
      <c r="X17" s="57">
        <f t="shared" si="52"/>
        <v>0.956374750499002</v>
      </c>
      <c r="Y17" s="39" t="s">
        <v>77</v>
      </c>
      <c r="Z17" s="49">
        <f t="shared" si="53"/>
        <v>1</v>
      </c>
      <c r="AA17" s="100"/>
      <c r="AB17" s="100"/>
      <c r="AC17" s="64" t="e">
        <f t="shared" si="54"/>
        <v>#DIV/0!</v>
      </c>
      <c r="AD17" s="39" t="s">
        <v>77</v>
      </c>
      <c r="AE17" s="49" t="e">
        <f t="shared" si="55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6"/>
        <v>1</v>
      </c>
      <c r="AP17" s="89">
        <v>269.5</v>
      </c>
      <c r="AQ17" s="90">
        <v>32606.400000000001</v>
      </c>
      <c r="AR17" s="58">
        <f t="shared" si="57"/>
        <v>8.2652485401638939E-3</v>
      </c>
      <c r="AS17" s="49">
        <f t="shared" si="58"/>
        <v>-1</v>
      </c>
      <c r="AT17" s="16"/>
      <c r="AU17" s="16">
        <v>41</v>
      </c>
      <c r="AV17" s="57">
        <f t="shared" si="59"/>
        <v>0</v>
      </c>
      <c r="AW17" s="49">
        <f t="shared" si="60"/>
        <v>-1</v>
      </c>
      <c r="AX17" s="89">
        <v>58192.1</v>
      </c>
      <c r="AY17" s="89">
        <v>58201.5</v>
      </c>
      <c r="AZ17" s="57">
        <f t="shared" si="61"/>
        <v>0.99983849213508236</v>
      </c>
      <c r="BA17" s="49">
        <f t="shared" si="62"/>
        <v>1</v>
      </c>
      <c r="BB17" s="49"/>
      <c r="BC17" s="49"/>
      <c r="BD17" s="49"/>
      <c r="BE17" s="49"/>
      <c r="BF17" s="49"/>
      <c r="BG17" s="49"/>
      <c r="BH17" s="102">
        <v>58192.1</v>
      </c>
      <c r="BI17" s="102">
        <v>62621</v>
      </c>
      <c r="BJ17" s="102">
        <v>54105.7</v>
      </c>
      <c r="BK17" s="102">
        <v>55876</v>
      </c>
      <c r="BL17" s="57">
        <f t="shared" si="63"/>
        <v>0.95967972565014481</v>
      </c>
      <c r="BM17" s="49">
        <f t="shared" si="64"/>
        <v>0</v>
      </c>
      <c r="BN17" s="16"/>
      <c r="BO17" s="16"/>
      <c r="BP17" s="31"/>
      <c r="BQ17" s="30"/>
      <c r="BR17" s="69">
        <v>0</v>
      </c>
      <c r="BS17" s="49">
        <f t="shared" si="65"/>
        <v>0</v>
      </c>
      <c r="BT17" s="49"/>
      <c r="BU17" s="49"/>
      <c r="BV17" s="16">
        <v>1379.2</v>
      </c>
      <c r="BW17" s="49">
        <f t="shared" si="66"/>
        <v>-1</v>
      </c>
      <c r="BX17" s="16"/>
      <c r="BY17" s="16"/>
      <c r="BZ17" s="16"/>
      <c r="CA17" s="30"/>
      <c r="CB17" s="30" t="e">
        <f t="shared" si="67"/>
        <v>#DIV/0!</v>
      </c>
      <c r="CC17" s="30" t="e">
        <f t="shared" si="68"/>
        <v>#DIV/0!</v>
      </c>
      <c r="CD17" s="30"/>
      <c r="CE17" s="90"/>
      <c r="CF17" s="103"/>
      <c r="CG17" s="103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39"/>
        <v>#REF!</v>
      </c>
      <c r="CN17" s="45"/>
      <c r="CO17" s="49">
        <f t="shared" si="69"/>
        <v>0</v>
      </c>
      <c r="CP17" s="89"/>
      <c r="CQ17" s="89">
        <v>1</v>
      </c>
      <c r="CR17" s="89"/>
      <c r="CS17" s="89"/>
      <c r="CT17" s="89"/>
      <c r="CU17" s="39">
        <f t="shared" si="70"/>
        <v>1</v>
      </c>
      <c r="CV17" s="49">
        <f t="shared" si="71"/>
        <v>0</v>
      </c>
      <c r="CW17" s="95"/>
      <c r="CX17" s="95"/>
      <c r="CY17" s="49"/>
      <c r="CZ17" s="49"/>
      <c r="DA17" s="95"/>
      <c r="DB17" s="95"/>
      <c r="DC17" s="39" t="e">
        <f t="shared" si="72"/>
        <v>#DIV/0!</v>
      </c>
      <c r="DD17" s="49"/>
      <c r="DE17" s="105"/>
      <c r="DF17" s="105"/>
      <c r="DG17" s="95"/>
      <c r="DH17" s="95"/>
      <c r="DI17" s="49"/>
      <c r="DJ17" s="49">
        <f t="shared" si="73"/>
        <v>0</v>
      </c>
      <c r="DK17" s="16" t="s">
        <v>107</v>
      </c>
      <c r="DL17" s="49">
        <f t="shared" si="74"/>
        <v>1</v>
      </c>
      <c r="DM17" s="16"/>
      <c r="DN17" s="49">
        <f t="shared" si="75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6"/>
        <v>0.5</v>
      </c>
      <c r="DW17" s="16" t="s">
        <v>110</v>
      </c>
      <c r="DX17" s="49">
        <f t="shared" si="77"/>
        <v>0.5</v>
      </c>
      <c r="DY17" s="16" t="s">
        <v>109</v>
      </c>
      <c r="DZ17" s="49">
        <f t="shared" si="78"/>
        <v>0.5</v>
      </c>
      <c r="EA17" s="16"/>
      <c r="EB17" s="49">
        <f t="shared" si="79"/>
        <v>0</v>
      </c>
      <c r="EC17" s="16"/>
      <c r="ED17" s="49">
        <f t="shared" si="80"/>
        <v>0</v>
      </c>
      <c r="EE17" s="49"/>
      <c r="EF17" s="49"/>
      <c r="EG17" s="77" t="e">
        <f t="shared" si="81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9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50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51"/>
        <v>1</v>
      </c>
      <c r="V18" s="16">
        <v>11607.6</v>
      </c>
      <c r="W18" s="16">
        <v>13672</v>
      </c>
      <c r="X18" s="57">
        <f t="shared" si="52"/>
        <v>0.84900526623756589</v>
      </c>
      <c r="Y18" s="39" t="s">
        <v>77</v>
      </c>
      <c r="Z18" s="49">
        <f t="shared" si="53"/>
        <v>1</v>
      </c>
      <c r="AA18" s="100"/>
      <c r="AB18" s="100"/>
      <c r="AC18" s="64" t="e">
        <f t="shared" si="54"/>
        <v>#DIV/0!</v>
      </c>
      <c r="AD18" s="39" t="s">
        <v>77</v>
      </c>
      <c r="AE18" s="49" t="e">
        <f t="shared" si="55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6"/>
        <v>1</v>
      </c>
      <c r="AP18" s="89">
        <v>105.8</v>
      </c>
      <c r="AQ18" s="90">
        <v>2450.4</v>
      </c>
      <c r="AR18" s="58">
        <f t="shared" si="57"/>
        <v>4.3176624224616385E-2</v>
      </c>
      <c r="AS18" s="49">
        <f t="shared" si="58"/>
        <v>-1</v>
      </c>
      <c r="AT18" s="16"/>
      <c r="AU18" s="16">
        <v>38</v>
      </c>
      <c r="AV18" s="57">
        <f t="shared" si="59"/>
        <v>0</v>
      </c>
      <c r="AW18" s="49">
        <f t="shared" si="60"/>
        <v>-1</v>
      </c>
      <c r="AX18" s="89">
        <v>16413.400000000001</v>
      </c>
      <c r="AY18" s="89">
        <v>16413.400000000001</v>
      </c>
      <c r="AZ18" s="57">
        <f t="shared" si="61"/>
        <v>1</v>
      </c>
      <c r="BA18" s="49">
        <f t="shared" si="62"/>
        <v>1</v>
      </c>
      <c r="BB18" s="49"/>
      <c r="BC18" s="49"/>
      <c r="BD18" s="49"/>
      <c r="BE18" s="49"/>
      <c r="BF18" s="49"/>
      <c r="BG18" s="49"/>
      <c r="BH18" s="102">
        <v>16413.400000000001</v>
      </c>
      <c r="BI18" s="102">
        <v>42384</v>
      </c>
      <c r="BJ18" s="102">
        <v>14414.9</v>
      </c>
      <c r="BK18" s="102">
        <v>39878</v>
      </c>
      <c r="BL18" s="57">
        <f t="shared" si="63"/>
        <v>1.0713178663249332</v>
      </c>
      <c r="BM18" s="49">
        <f t="shared" si="64"/>
        <v>1</v>
      </c>
      <c r="BN18" s="16"/>
      <c r="BO18" s="16"/>
      <c r="BP18" s="31"/>
      <c r="BQ18" s="30"/>
      <c r="BR18" s="69">
        <v>0</v>
      </c>
      <c r="BS18" s="49">
        <f t="shared" si="65"/>
        <v>0</v>
      </c>
      <c r="BT18" s="49"/>
      <c r="BU18" s="49"/>
      <c r="BV18" s="16"/>
      <c r="BW18" s="49">
        <f t="shared" si="66"/>
        <v>0</v>
      </c>
      <c r="BX18" s="16"/>
      <c r="BY18" s="16"/>
      <c r="BZ18" s="16"/>
      <c r="CA18" s="30"/>
      <c r="CB18" s="30" t="e">
        <f t="shared" si="67"/>
        <v>#DIV/0!</v>
      </c>
      <c r="CC18" s="30" t="e">
        <f t="shared" si="68"/>
        <v>#DIV/0!</v>
      </c>
      <c r="CD18" s="30"/>
      <c r="CE18" s="90"/>
      <c r="CF18" s="103"/>
      <c r="CG18" s="103"/>
      <c r="CH18" s="30"/>
      <c r="CI18" s="30"/>
      <c r="CJ18" s="20"/>
      <c r="CK18" s="100">
        <v>4096.7</v>
      </c>
      <c r="CL18" s="57">
        <v>0</v>
      </c>
      <c r="CM18" s="86">
        <f t="shared" si="39"/>
        <v>1</v>
      </c>
      <c r="CN18" s="45"/>
      <c r="CO18" s="49">
        <f t="shared" si="69"/>
        <v>0</v>
      </c>
      <c r="CP18" s="89">
        <v>1</v>
      </c>
      <c r="CQ18" s="89">
        <v>1</v>
      </c>
      <c r="CR18" s="89"/>
      <c r="CS18" s="89"/>
      <c r="CT18" s="89"/>
      <c r="CU18" s="39">
        <f t="shared" si="70"/>
        <v>2</v>
      </c>
      <c r="CV18" s="49">
        <f t="shared" si="71"/>
        <v>0</v>
      </c>
      <c r="CW18" s="95"/>
      <c r="CX18" s="95"/>
      <c r="CY18" s="49"/>
      <c r="CZ18" s="49"/>
      <c r="DA18" s="95"/>
      <c r="DB18" s="95"/>
      <c r="DC18" s="39" t="e">
        <f t="shared" si="72"/>
        <v>#DIV/0!</v>
      </c>
      <c r="DD18" s="49"/>
      <c r="DE18" s="105"/>
      <c r="DF18" s="105"/>
      <c r="DG18" s="95"/>
      <c r="DH18" s="95"/>
      <c r="DI18" s="49"/>
      <c r="DJ18" s="49">
        <f t="shared" si="73"/>
        <v>0</v>
      </c>
      <c r="DK18" s="16"/>
      <c r="DL18" s="49">
        <f t="shared" si="74"/>
        <v>0</v>
      </c>
      <c r="DM18" s="16"/>
      <c r="DN18" s="49">
        <f t="shared" si="75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6"/>
        <v>0.5</v>
      </c>
      <c r="DW18" s="16" t="s">
        <v>212</v>
      </c>
      <c r="DX18" s="49">
        <f t="shared" si="77"/>
        <v>0.5</v>
      </c>
      <c r="DY18" s="16" t="s">
        <v>213</v>
      </c>
      <c r="DZ18" s="49">
        <f t="shared" si="78"/>
        <v>0.5</v>
      </c>
      <c r="EA18" s="16"/>
      <c r="EB18" s="49">
        <f t="shared" si="79"/>
        <v>0</v>
      </c>
      <c r="EC18" s="16"/>
      <c r="ED18" s="49">
        <f t="shared" si="80"/>
        <v>0</v>
      </c>
      <c r="EE18" s="49"/>
      <c r="EF18" s="49"/>
      <c r="EG18" s="77" t="e">
        <f t="shared" si="81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9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50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2">Q19/R19</f>
        <v>0.3</v>
      </c>
      <c r="T19" s="39" t="s">
        <v>77</v>
      </c>
      <c r="U19" s="49">
        <f t="shared" si="51"/>
        <v>1</v>
      </c>
      <c r="V19" s="16">
        <v>16373</v>
      </c>
      <c r="W19" s="16">
        <v>17115</v>
      </c>
      <c r="X19" s="57">
        <f t="shared" si="52"/>
        <v>0.95664621676891615</v>
      </c>
      <c r="Y19" s="39" t="s">
        <v>77</v>
      </c>
      <c r="Z19" s="49">
        <f t="shared" si="53"/>
        <v>1</v>
      </c>
      <c r="AA19" s="100"/>
      <c r="AB19" s="100"/>
      <c r="AC19" s="64" t="e">
        <f t="shared" si="54"/>
        <v>#DIV/0!</v>
      </c>
      <c r="AD19" s="39" t="s">
        <v>77</v>
      </c>
      <c r="AE19" s="49" t="e">
        <f t="shared" si="55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6"/>
        <v>1</v>
      </c>
      <c r="AP19" s="89">
        <v>54.3</v>
      </c>
      <c r="AQ19" s="90">
        <v>23502</v>
      </c>
      <c r="AR19" s="58">
        <f t="shared" si="57"/>
        <v>2.3104416645391879E-3</v>
      </c>
      <c r="AS19" s="49">
        <f t="shared" si="58"/>
        <v>-1</v>
      </c>
      <c r="AT19" s="16"/>
      <c r="AU19" s="16">
        <v>44</v>
      </c>
      <c r="AV19" s="57">
        <f t="shared" si="59"/>
        <v>0</v>
      </c>
      <c r="AW19" s="49">
        <f t="shared" si="60"/>
        <v>-1</v>
      </c>
      <c r="AX19" s="89">
        <v>53327.9</v>
      </c>
      <c r="AY19" s="89">
        <v>54132.9</v>
      </c>
      <c r="AZ19" s="57">
        <f t="shared" si="61"/>
        <v>0.98512919130510279</v>
      </c>
      <c r="BA19" s="49">
        <f t="shared" si="62"/>
        <v>1</v>
      </c>
      <c r="BB19" s="49"/>
      <c r="BC19" s="49"/>
      <c r="BD19" s="49"/>
      <c r="BE19" s="49"/>
      <c r="BF19" s="49"/>
      <c r="BG19" s="49"/>
      <c r="BH19" s="102">
        <v>53327.9</v>
      </c>
      <c r="BI19" s="102">
        <v>75182</v>
      </c>
      <c r="BJ19" s="102">
        <v>52156.9</v>
      </c>
      <c r="BK19" s="102">
        <v>53944</v>
      </c>
      <c r="BL19" s="57">
        <f t="shared" si="63"/>
        <v>0.73362138615239147</v>
      </c>
      <c r="BM19" s="49">
        <f t="shared" si="64"/>
        <v>0</v>
      </c>
      <c r="BN19" s="16"/>
      <c r="BO19" s="16"/>
      <c r="BP19" s="31"/>
      <c r="BQ19" s="30"/>
      <c r="BR19" s="69">
        <v>0</v>
      </c>
      <c r="BS19" s="49">
        <f t="shared" si="65"/>
        <v>0</v>
      </c>
      <c r="BT19" s="49"/>
      <c r="BU19" s="49"/>
      <c r="BV19" s="16"/>
      <c r="BW19" s="49">
        <f t="shared" si="66"/>
        <v>0</v>
      </c>
      <c r="BX19" s="16"/>
      <c r="BY19" s="16"/>
      <c r="BZ19" s="16"/>
      <c r="CA19" s="30"/>
      <c r="CB19" s="30" t="e">
        <f t="shared" si="67"/>
        <v>#DIV/0!</v>
      </c>
      <c r="CC19" s="30" t="e">
        <f t="shared" si="68"/>
        <v>#DIV/0!</v>
      </c>
      <c r="CD19" s="30"/>
      <c r="CE19" s="90"/>
      <c r="CF19" s="103"/>
      <c r="CG19" s="103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39"/>
        <v>0</v>
      </c>
      <c r="CN19" s="45">
        <v>1</v>
      </c>
      <c r="CO19" s="49">
        <f t="shared" si="69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70"/>
        <v>3</v>
      </c>
      <c r="CV19" s="49">
        <f t="shared" si="71"/>
        <v>0</v>
      </c>
      <c r="CW19" s="95"/>
      <c r="CX19" s="95"/>
      <c r="CY19" s="49"/>
      <c r="CZ19" s="49"/>
      <c r="DA19" s="95"/>
      <c r="DB19" s="95"/>
      <c r="DC19" s="39" t="e">
        <f t="shared" si="72"/>
        <v>#DIV/0!</v>
      </c>
      <c r="DD19" s="49"/>
      <c r="DE19" s="105"/>
      <c r="DF19" s="105"/>
      <c r="DG19" s="95"/>
      <c r="DH19" s="95"/>
      <c r="DI19" s="49"/>
      <c r="DJ19" s="49">
        <f t="shared" si="73"/>
        <v>0</v>
      </c>
      <c r="DK19" s="16" t="s">
        <v>179</v>
      </c>
      <c r="DL19" s="49">
        <f t="shared" si="74"/>
        <v>1</v>
      </c>
      <c r="DM19" s="16" t="s">
        <v>180</v>
      </c>
      <c r="DN19" s="49">
        <f t="shared" si="75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6"/>
        <v>0.5</v>
      </c>
      <c r="DW19" s="16" t="s">
        <v>182</v>
      </c>
      <c r="DX19" s="49">
        <f t="shared" si="77"/>
        <v>0.5</v>
      </c>
      <c r="DY19" s="16" t="s">
        <v>183</v>
      </c>
      <c r="DZ19" s="49">
        <f t="shared" si="78"/>
        <v>0.5</v>
      </c>
      <c r="EA19" s="16" t="s">
        <v>184</v>
      </c>
      <c r="EB19" s="49">
        <f t="shared" si="79"/>
        <v>0.5</v>
      </c>
      <c r="EC19" s="16"/>
      <c r="ED19" s="49">
        <f t="shared" si="80"/>
        <v>0</v>
      </c>
      <c r="EE19" s="49"/>
      <c r="EF19" s="49"/>
      <c r="EG19" s="77" t="e">
        <f t="shared" si="81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9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50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2"/>
        <v>0</v>
      </c>
      <c r="T20" s="39" t="s">
        <v>77</v>
      </c>
      <c r="U20" s="49">
        <f t="shared" si="51"/>
        <v>1</v>
      </c>
      <c r="V20" s="16">
        <v>13215.6</v>
      </c>
      <c r="W20" s="16">
        <v>16755</v>
      </c>
      <c r="X20" s="57">
        <f t="shared" si="52"/>
        <v>0.78875559534467321</v>
      </c>
      <c r="Y20" s="39" t="s">
        <v>77</v>
      </c>
      <c r="Z20" s="49">
        <f t="shared" si="53"/>
        <v>1</v>
      </c>
      <c r="AA20" s="100"/>
      <c r="AB20" s="100"/>
      <c r="AC20" s="64" t="e">
        <f t="shared" si="54"/>
        <v>#DIV/0!</v>
      </c>
      <c r="AD20" s="39" t="s">
        <v>77</v>
      </c>
      <c r="AE20" s="49" t="e">
        <f t="shared" si="55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6"/>
        <v>1</v>
      </c>
      <c r="AP20" s="89">
        <v>10</v>
      </c>
      <c r="AQ20" s="90">
        <v>33966.300000000003</v>
      </c>
      <c r="AR20" s="58">
        <f t="shared" si="57"/>
        <v>2.944094587870919E-4</v>
      </c>
      <c r="AS20" s="49">
        <f t="shared" si="58"/>
        <v>-1</v>
      </c>
      <c r="AT20" s="16"/>
      <c r="AU20" s="16">
        <v>108</v>
      </c>
      <c r="AV20" s="57">
        <f t="shared" si="59"/>
        <v>0</v>
      </c>
      <c r="AW20" s="49">
        <f t="shared" si="60"/>
        <v>-1</v>
      </c>
      <c r="AX20" s="89">
        <v>52783.6</v>
      </c>
      <c r="AY20" s="89">
        <v>52521.599999999999</v>
      </c>
      <c r="AZ20" s="57">
        <f t="shared" si="61"/>
        <v>1.0049884238103941</v>
      </c>
      <c r="BA20" s="49">
        <f t="shared" si="62"/>
        <v>1</v>
      </c>
      <c r="BB20" s="49"/>
      <c r="BC20" s="49"/>
      <c r="BD20" s="49"/>
      <c r="BE20" s="49"/>
      <c r="BF20" s="49"/>
      <c r="BG20" s="49"/>
      <c r="BH20" s="102">
        <v>52783.6</v>
      </c>
      <c r="BI20" s="102">
        <v>62023</v>
      </c>
      <c r="BJ20" s="102">
        <v>50374.1</v>
      </c>
      <c r="BK20" s="102">
        <v>53838</v>
      </c>
      <c r="BL20" s="57">
        <f t="shared" si="63"/>
        <v>0.90955267692205677</v>
      </c>
      <c r="BM20" s="49">
        <f t="shared" si="64"/>
        <v>0</v>
      </c>
      <c r="BN20" s="16"/>
      <c r="BO20" s="16"/>
      <c r="BP20" s="31"/>
      <c r="BQ20" s="30"/>
      <c r="BR20" s="69">
        <v>0</v>
      </c>
      <c r="BS20" s="49">
        <f t="shared" si="65"/>
        <v>0</v>
      </c>
      <c r="BT20" s="49"/>
      <c r="BU20" s="49"/>
      <c r="BV20" s="16"/>
      <c r="BW20" s="49">
        <f t="shared" si="66"/>
        <v>0</v>
      </c>
      <c r="BX20" s="16"/>
      <c r="BY20" s="16"/>
      <c r="BZ20" s="16"/>
      <c r="CA20" s="30"/>
      <c r="CB20" s="30" t="e">
        <f t="shared" si="67"/>
        <v>#DIV/0!</v>
      </c>
      <c r="CC20" s="30" t="e">
        <f t="shared" si="68"/>
        <v>#DIV/0!</v>
      </c>
      <c r="CD20" s="30"/>
      <c r="CE20" s="90"/>
      <c r="CF20" s="103"/>
      <c r="CG20" s="103"/>
      <c r="CH20" s="30"/>
      <c r="CI20" s="30"/>
      <c r="CJ20" s="20"/>
      <c r="CK20" s="100">
        <v>13173.9</v>
      </c>
      <c r="CL20" s="57">
        <v>0</v>
      </c>
      <c r="CM20" s="86">
        <f t="shared" si="39"/>
        <v>1</v>
      </c>
      <c r="CN20" s="45"/>
      <c r="CO20" s="49">
        <f t="shared" si="69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70"/>
        <v>5</v>
      </c>
      <c r="CV20" s="49">
        <f t="shared" si="71"/>
        <v>1</v>
      </c>
      <c r="CW20" s="95"/>
      <c r="CX20" s="95"/>
      <c r="CY20" s="49"/>
      <c r="CZ20" s="49"/>
      <c r="DA20" s="95"/>
      <c r="DB20" s="95"/>
      <c r="DC20" s="39" t="e">
        <f t="shared" si="72"/>
        <v>#DIV/0!</v>
      </c>
      <c r="DD20" s="49"/>
      <c r="DE20" s="105"/>
      <c r="DF20" s="105"/>
      <c r="DG20" s="95"/>
      <c r="DH20" s="95"/>
      <c r="DI20" s="49"/>
      <c r="DJ20" s="49">
        <f t="shared" si="73"/>
        <v>0</v>
      </c>
      <c r="DK20" s="16" t="s">
        <v>167</v>
      </c>
      <c r="DL20" s="49">
        <f t="shared" si="74"/>
        <v>1</v>
      </c>
      <c r="DM20" s="16"/>
      <c r="DN20" s="49">
        <f t="shared" si="75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6"/>
        <v>0.5</v>
      </c>
      <c r="DW20" s="16" t="s">
        <v>168</v>
      </c>
      <c r="DX20" s="49">
        <f t="shared" si="77"/>
        <v>0.5</v>
      </c>
      <c r="DY20" s="16" t="s">
        <v>169</v>
      </c>
      <c r="DZ20" s="49">
        <f t="shared" si="78"/>
        <v>0.5</v>
      </c>
      <c r="EA20" s="16"/>
      <c r="EB20" s="49">
        <f t="shared" si="79"/>
        <v>0</v>
      </c>
      <c r="EC20" s="16"/>
      <c r="ED20" s="49">
        <f t="shared" si="80"/>
        <v>0</v>
      </c>
      <c r="EE20" s="49"/>
      <c r="EF20" s="49"/>
      <c r="EG20" s="77" t="e">
        <f t="shared" si="81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9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50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2"/>
        <v>0.35899999999999999</v>
      </c>
      <c r="T21" s="39" t="s">
        <v>77</v>
      </c>
      <c r="U21" s="49">
        <f t="shared" si="51"/>
        <v>1</v>
      </c>
      <c r="V21" s="16">
        <v>11860</v>
      </c>
      <c r="W21" s="16">
        <v>15663</v>
      </c>
      <c r="X21" s="57">
        <f t="shared" si="52"/>
        <v>0.75719849326438105</v>
      </c>
      <c r="Y21" s="39" t="s">
        <v>77</v>
      </c>
      <c r="Z21" s="49">
        <f t="shared" si="53"/>
        <v>1</v>
      </c>
      <c r="AA21" s="100"/>
      <c r="AB21" s="100"/>
      <c r="AC21" s="64" t="e">
        <f t="shared" si="54"/>
        <v>#DIV/0!</v>
      </c>
      <c r="AD21" s="39" t="s">
        <v>77</v>
      </c>
      <c r="AE21" s="49" t="e">
        <f t="shared" si="55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6"/>
        <v>1</v>
      </c>
      <c r="AP21" s="89">
        <v>13.1</v>
      </c>
      <c r="AQ21" s="90">
        <v>16448.400000000001</v>
      </c>
      <c r="AR21" s="58">
        <f t="shared" si="57"/>
        <v>7.9643004790739516E-4</v>
      </c>
      <c r="AS21" s="49">
        <f t="shared" si="58"/>
        <v>-1</v>
      </c>
      <c r="AT21" s="16"/>
      <c r="AU21" s="16">
        <v>22</v>
      </c>
      <c r="AV21" s="57">
        <f t="shared" si="59"/>
        <v>0</v>
      </c>
      <c r="AW21" s="49">
        <f t="shared" si="60"/>
        <v>-1</v>
      </c>
      <c r="AX21" s="89">
        <v>46028.1</v>
      </c>
      <c r="AY21" s="89">
        <v>46028.07</v>
      </c>
      <c r="AZ21" s="57">
        <f t="shared" si="61"/>
        <v>1.0000006517761879</v>
      </c>
      <c r="BA21" s="49">
        <f t="shared" si="62"/>
        <v>1</v>
      </c>
      <c r="BB21" s="49"/>
      <c r="BC21" s="49"/>
      <c r="BD21" s="49"/>
      <c r="BE21" s="49"/>
      <c r="BF21" s="49"/>
      <c r="BG21" s="49"/>
      <c r="BH21" s="102">
        <v>46028.1</v>
      </c>
      <c r="BI21" s="102">
        <v>34470</v>
      </c>
      <c r="BJ21" s="102">
        <v>46628.3</v>
      </c>
      <c r="BK21" s="102">
        <v>25028</v>
      </c>
      <c r="BL21" s="57">
        <f t="shared" si="63"/>
        <v>0.71673453158105271</v>
      </c>
      <c r="BM21" s="49">
        <f t="shared" si="64"/>
        <v>0</v>
      </c>
      <c r="BN21" s="16"/>
      <c r="BO21" s="16"/>
      <c r="BP21" s="31"/>
      <c r="BQ21" s="30"/>
      <c r="BR21" s="69">
        <v>0</v>
      </c>
      <c r="BS21" s="49">
        <f t="shared" si="65"/>
        <v>0</v>
      </c>
      <c r="BT21" s="49"/>
      <c r="BU21" s="49"/>
      <c r="BV21" s="16"/>
      <c r="BW21" s="49">
        <f t="shared" si="66"/>
        <v>0</v>
      </c>
      <c r="BX21" s="16"/>
      <c r="BY21" s="16"/>
      <c r="BZ21" s="16"/>
      <c r="CA21" s="30"/>
      <c r="CB21" s="30" t="e">
        <f t="shared" si="67"/>
        <v>#DIV/0!</v>
      </c>
      <c r="CC21" s="30" t="e">
        <f t="shared" si="68"/>
        <v>#DIV/0!</v>
      </c>
      <c r="CD21" s="30"/>
      <c r="CE21" s="90"/>
      <c r="CF21" s="103"/>
      <c r="CG21" s="103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39"/>
        <v>#REF!</v>
      </c>
      <c r="CN21" s="45"/>
      <c r="CO21" s="49">
        <f t="shared" si="69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70"/>
        <v>4</v>
      </c>
      <c r="CV21" s="49">
        <f t="shared" si="71"/>
        <v>0</v>
      </c>
      <c r="CW21" s="95"/>
      <c r="CX21" s="95"/>
      <c r="CY21" s="49"/>
      <c r="CZ21" s="49"/>
      <c r="DA21" s="95"/>
      <c r="DB21" s="95"/>
      <c r="DC21" s="39" t="e">
        <f t="shared" si="72"/>
        <v>#DIV/0!</v>
      </c>
      <c r="DD21" s="49"/>
      <c r="DE21" s="105"/>
      <c r="DF21" s="105"/>
      <c r="DG21" s="95"/>
      <c r="DH21" s="95"/>
      <c r="DI21" s="49"/>
      <c r="DJ21" s="49">
        <f t="shared" si="73"/>
        <v>0</v>
      </c>
      <c r="DK21" s="16"/>
      <c r="DL21" s="49">
        <f t="shared" si="74"/>
        <v>0</v>
      </c>
      <c r="DM21" s="16" t="s">
        <v>175</v>
      </c>
      <c r="DN21" s="49">
        <f t="shared" si="75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6"/>
        <v>0.5</v>
      </c>
      <c r="DW21" s="16" t="s">
        <v>177</v>
      </c>
      <c r="DX21" s="49">
        <f t="shared" si="77"/>
        <v>0.5</v>
      </c>
      <c r="DY21" s="16" t="s">
        <v>178</v>
      </c>
      <c r="DZ21" s="49">
        <f t="shared" si="78"/>
        <v>0.5</v>
      </c>
      <c r="EA21" s="16"/>
      <c r="EB21" s="49">
        <f t="shared" si="79"/>
        <v>0</v>
      </c>
      <c r="EC21" s="16"/>
      <c r="ED21" s="49">
        <f t="shared" si="80"/>
        <v>0</v>
      </c>
      <c r="EE21" s="49"/>
      <c r="EF21" s="49"/>
      <c r="EG21" s="77" t="e">
        <f t="shared" si="81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9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50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2"/>
        <v>0.98464340559265739</v>
      </c>
      <c r="T22" s="39" t="s">
        <v>77</v>
      </c>
      <c r="U22" s="49">
        <f t="shared" si="51"/>
        <v>1</v>
      </c>
      <c r="V22" s="16">
        <v>14379.3</v>
      </c>
      <c r="W22" s="16">
        <v>16466</v>
      </c>
      <c r="X22" s="57">
        <f t="shared" si="52"/>
        <v>0.87327219725494953</v>
      </c>
      <c r="Y22" s="39" t="s">
        <v>77</v>
      </c>
      <c r="Z22" s="49">
        <f t="shared" si="53"/>
        <v>1</v>
      </c>
      <c r="AA22" s="100"/>
      <c r="AB22" s="100"/>
      <c r="AC22" s="64" t="e">
        <f t="shared" si="54"/>
        <v>#DIV/0!</v>
      </c>
      <c r="AD22" s="39" t="s">
        <v>77</v>
      </c>
      <c r="AE22" s="49" t="e">
        <f t="shared" si="55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6"/>
        <v>1</v>
      </c>
      <c r="AP22" s="89">
        <v>35.4</v>
      </c>
      <c r="AQ22" s="90">
        <v>10943.2</v>
      </c>
      <c r="AR22" s="58">
        <f t="shared" si="57"/>
        <v>3.2348855910519772E-3</v>
      </c>
      <c r="AS22" s="49">
        <f t="shared" si="58"/>
        <v>-1</v>
      </c>
      <c r="AT22" s="16"/>
      <c r="AU22" s="16">
        <v>27</v>
      </c>
      <c r="AV22" s="57">
        <f t="shared" si="59"/>
        <v>0</v>
      </c>
      <c r="AW22" s="49">
        <f t="shared" si="60"/>
        <v>-1</v>
      </c>
      <c r="AX22" s="89">
        <v>24893.4</v>
      </c>
      <c r="AY22" s="89">
        <v>24898.3</v>
      </c>
      <c r="AZ22" s="57">
        <f t="shared" si="61"/>
        <v>0.99980319941522122</v>
      </c>
      <c r="BA22" s="49">
        <f t="shared" si="62"/>
        <v>1</v>
      </c>
      <c r="BB22" s="49"/>
      <c r="BC22" s="49"/>
      <c r="BD22" s="49"/>
      <c r="BE22" s="49"/>
      <c r="BF22" s="49"/>
      <c r="BG22" s="49"/>
      <c r="BH22" s="102">
        <v>24893.4</v>
      </c>
      <c r="BI22" s="102">
        <v>57774</v>
      </c>
      <c r="BJ22" s="102">
        <v>25782.1</v>
      </c>
      <c r="BK22" s="102">
        <v>47834</v>
      </c>
      <c r="BL22" s="57">
        <f t="shared" si="63"/>
        <v>0.79941113119647067</v>
      </c>
      <c r="BM22" s="49">
        <f t="shared" si="64"/>
        <v>0</v>
      </c>
      <c r="BN22" s="16"/>
      <c r="BO22" s="16"/>
      <c r="BP22" s="31"/>
      <c r="BQ22" s="30"/>
      <c r="BR22" s="69">
        <v>0</v>
      </c>
      <c r="BS22" s="49">
        <f t="shared" si="65"/>
        <v>0</v>
      </c>
      <c r="BT22" s="49"/>
      <c r="BU22" s="49"/>
      <c r="BV22" s="16"/>
      <c r="BW22" s="49">
        <f t="shared" si="66"/>
        <v>0</v>
      </c>
      <c r="BX22" s="16"/>
      <c r="BY22" s="16"/>
      <c r="BZ22" s="16"/>
      <c r="CA22" s="30"/>
      <c r="CB22" s="30" t="e">
        <f t="shared" si="67"/>
        <v>#DIV/0!</v>
      </c>
      <c r="CC22" s="30" t="e">
        <f t="shared" si="68"/>
        <v>#DIV/0!</v>
      </c>
      <c r="CD22" s="30"/>
      <c r="CE22" s="90"/>
      <c r="CF22" s="103"/>
      <c r="CG22" s="103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39"/>
        <v>#REF!</v>
      </c>
      <c r="CN22" s="45"/>
      <c r="CO22" s="49">
        <f t="shared" si="69"/>
        <v>0</v>
      </c>
      <c r="CP22" s="89">
        <v>1</v>
      </c>
      <c r="CQ22" s="89">
        <v>1</v>
      </c>
      <c r="CR22" s="89"/>
      <c r="CS22" s="89"/>
      <c r="CT22" s="89"/>
      <c r="CU22" s="39">
        <f t="shared" si="70"/>
        <v>2</v>
      </c>
      <c r="CV22" s="49">
        <f t="shared" si="71"/>
        <v>0</v>
      </c>
      <c r="CW22" s="95"/>
      <c r="CX22" s="95"/>
      <c r="CY22" s="49"/>
      <c r="CZ22" s="49"/>
      <c r="DA22" s="95"/>
      <c r="DB22" s="95"/>
      <c r="DC22" s="39" t="e">
        <f t="shared" si="72"/>
        <v>#DIV/0!</v>
      </c>
      <c r="DD22" s="49"/>
      <c r="DE22" s="105"/>
      <c r="DF22" s="105"/>
      <c r="DG22" s="95"/>
      <c r="DH22" s="95"/>
      <c r="DI22" s="49"/>
      <c r="DJ22" s="49">
        <f t="shared" si="73"/>
        <v>0</v>
      </c>
      <c r="DK22" s="16"/>
      <c r="DL22" s="49">
        <f t="shared" si="74"/>
        <v>0</v>
      </c>
      <c r="DM22" s="16"/>
      <c r="DN22" s="49">
        <f t="shared" si="75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6"/>
        <v>0.5</v>
      </c>
      <c r="DW22" s="16" t="s">
        <v>127</v>
      </c>
      <c r="DX22" s="49">
        <f t="shared" si="77"/>
        <v>0.5</v>
      </c>
      <c r="DY22" s="16" t="s">
        <v>128</v>
      </c>
      <c r="DZ22" s="49">
        <f t="shared" si="78"/>
        <v>0.5</v>
      </c>
      <c r="EA22" s="16" t="s">
        <v>129</v>
      </c>
      <c r="EB22" s="49">
        <f t="shared" si="79"/>
        <v>0.5</v>
      </c>
      <c r="EC22" s="16"/>
      <c r="ED22" s="49">
        <f t="shared" si="80"/>
        <v>0</v>
      </c>
      <c r="EE22" s="49"/>
      <c r="EF22" s="49"/>
      <c r="EG22" s="77" t="e">
        <f t="shared" si="81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9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50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2"/>
        <v>0.46411403944969337</v>
      </c>
      <c r="T23" s="39" t="s">
        <v>77</v>
      </c>
      <c r="U23" s="49">
        <f t="shared" si="51"/>
        <v>1</v>
      </c>
      <c r="V23" s="16">
        <v>11039</v>
      </c>
      <c r="W23" s="16">
        <v>14203</v>
      </c>
      <c r="X23" s="57">
        <f t="shared" si="52"/>
        <v>0.77723016264169542</v>
      </c>
      <c r="Y23" s="39" t="s">
        <v>77</v>
      </c>
      <c r="Z23" s="49">
        <f t="shared" si="53"/>
        <v>1</v>
      </c>
      <c r="AA23" s="100"/>
      <c r="AB23" s="100"/>
      <c r="AC23" s="64" t="e">
        <f t="shared" si="54"/>
        <v>#DIV/0!</v>
      </c>
      <c r="AD23" s="39" t="s">
        <v>77</v>
      </c>
      <c r="AE23" s="49" t="e">
        <f t="shared" si="55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6"/>
        <v>1</v>
      </c>
      <c r="AP23" s="89">
        <v>104.8</v>
      </c>
      <c r="AQ23" s="90">
        <v>10986</v>
      </c>
      <c r="AR23" s="58">
        <f t="shared" si="57"/>
        <v>9.5394137993810302E-3</v>
      </c>
      <c r="AS23" s="49">
        <f t="shared" si="58"/>
        <v>-1</v>
      </c>
      <c r="AT23" s="16"/>
      <c r="AU23" s="16">
        <v>34</v>
      </c>
      <c r="AV23" s="57">
        <f t="shared" si="59"/>
        <v>0</v>
      </c>
      <c r="AW23" s="49">
        <f t="shared" si="60"/>
        <v>-1</v>
      </c>
      <c r="AX23" s="89">
        <v>21513</v>
      </c>
      <c r="AY23" s="89">
        <v>21513</v>
      </c>
      <c r="AZ23" s="57">
        <f t="shared" si="61"/>
        <v>1</v>
      </c>
      <c r="BA23" s="49">
        <f t="shared" si="62"/>
        <v>1</v>
      </c>
      <c r="BB23" s="49"/>
      <c r="BC23" s="49"/>
      <c r="BD23" s="49"/>
      <c r="BE23" s="49"/>
      <c r="BF23" s="49"/>
      <c r="BG23" s="49"/>
      <c r="BH23" s="102">
        <v>21513</v>
      </c>
      <c r="BI23" s="102">
        <v>36769</v>
      </c>
      <c r="BJ23" s="102">
        <v>17460</v>
      </c>
      <c r="BK23" s="102">
        <v>40767</v>
      </c>
      <c r="BL23" s="57">
        <f t="shared" si="63"/>
        <v>1.3661037157870271</v>
      </c>
      <c r="BM23" s="49">
        <f t="shared" si="64"/>
        <v>1</v>
      </c>
      <c r="BN23" s="16"/>
      <c r="BO23" s="16"/>
      <c r="BP23" s="31"/>
      <c r="BQ23" s="30"/>
      <c r="BR23" s="69">
        <v>0</v>
      </c>
      <c r="BS23" s="49">
        <f t="shared" si="65"/>
        <v>0</v>
      </c>
      <c r="BT23" s="49"/>
      <c r="BU23" s="49"/>
      <c r="BV23" s="16">
        <v>349.4</v>
      </c>
      <c r="BW23" s="49">
        <f t="shared" si="66"/>
        <v>-1</v>
      </c>
      <c r="BX23" s="16"/>
      <c r="BY23" s="16"/>
      <c r="BZ23" s="16"/>
      <c r="CA23" s="30"/>
      <c r="CB23" s="30" t="e">
        <f t="shared" si="67"/>
        <v>#DIV/0!</v>
      </c>
      <c r="CC23" s="30" t="e">
        <f t="shared" si="68"/>
        <v>#DIV/0!</v>
      </c>
      <c r="CD23" s="30"/>
      <c r="CE23" s="90"/>
      <c r="CF23" s="103"/>
      <c r="CG23" s="103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39"/>
        <v>#REF!</v>
      </c>
      <c r="CN23" s="45"/>
      <c r="CO23" s="49">
        <f t="shared" si="69"/>
        <v>0</v>
      </c>
      <c r="CP23" s="89"/>
      <c r="CQ23" s="89">
        <v>1</v>
      </c>
      <c r="CR23" s="89"/>
      <c r="CS23" s="89"/>
      <c r="CT23" s="89"/>
      <c r="CU23" s="39">
        <f t="shared" si="70"/>
        <v>1</v>
      </c>
      <c r="CV23" s="49">
        <f t="shared" si="71"/>
        <v>0</v>
      </c>
      <c r="CW23" s="95"/>
      <c r="CX23" s="95"/>
      <c r="CY23" s="49"/>
      <c r="CZ23" s="49"/>
      <c r="DA23" s="95"/>
      <c r="DB23" s="95"/>
      <c r="DC23" s="39" t="e">
        <f t="shared" si="72"/>
        <v>#DIV/0!</v>
      </c>
      <c r="DD23" s="49"/>
      <c r="DE23" s="105"/>
      <c r="DF23" s="105"/>
      <c r="DG23" s="95"/>
      <c r="DH23" s="95"/>
      <c r="DI23" s="49"/>
      <c r="DJ23" s="49">
        <f t="shared" si="73"/>
        <v>0</v>
      </c>
      <c r="DK23" s="16"/>
      <c r="DL23" s="49">
        <f t="shared" si="74"/>
        <v>0</v>
      </c>
      <c r="DM23" s="16"/>
      <c r="DN23" s="49">
        <f t="shared" si="75"/>
        <v>0</v>
      </c>
      <c r="DO23" s="49"/>
      <c r="DP23" s="49"/>
      <c r="DQ23" s="49"/>
      <c r="DR23" s="49"/>
      <c r="DS23" s="49"/>
      <c r="DT23" s="49"/>
      <c r="DU23" s="16"/>
      <c r="DV23" s="49">
        <f t="shared" si="76"/>
        <v>0</v>
      </c>
      <c r="DW23" s="16" t="s">
        <v>185</v>
      </c>
      <c r="DX23" s="49">
        <f t="shared" si="77"/>
        <v>0.5</v>
      </c>
      <c r="DY23" s="16"/>
      <c r="DZ23" s="49">
        <f t="shared" si="78"/>
        <v>0</v>
      </c>
      <c r="EA23" s="16"/>
      <c r="EB23" s="49">
        <f t="shared" si="79"/>
        <v>0</v>
      </c>
      <c r="EC23" s="16"/>
      <c r="ED23" s="49">
        <f t="shared" si="80"/>
        <v>0</v>
      </c>
      <c r="EE23" s="49"/>
      <c r="EF23" s="49"/>
      <c r="EG23" s="77" t="e">
        <f t="shared" si="81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9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50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2"/>
        <v>0</v>
      </c>
      <c r="T24" s="39" t="s">
        <v>77</v>
      </c>
      <c r="U24" s="49">
        <f t="shared" si="51"/>
        <v>1</v>
      </c>
      <c r="V24" s="16">
        <v>12819.5</v>
      </c>
      <c r="W24" s="16">
        <v>16577</v>
      </c>
      <c r="X24" s="57">
        <f t="shared" si="52"/>
        <v>0.77333051818785059</v>
      </c>
      <c r="Y24" s="39" t="s">
        <v>77</v>
      </c>
      <c r="Z24" s="49">
        <f t="shared" si="53"/>
        <v>1</v>
      </c>
      <c r="AA24" s="100"/>
      <c r="AB24" s="100"/>
      <c r="AC24" s="64" t="e">
        <f t="shared" si="54"/>
        <v>#DIV/0!</v>
      </c>
      <c r="AD24" s="39" t="s">
        <v>77</v>
      </c>
      <c r="AE24" s="49" t="e">
        <f t="shared" si="55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6"/>
        <v>1</v>
      </c>
      <c r="AP24" s="89">
        <v>3331.7</v>
      </c>
      <c r="AQ24" s="90">
        <v>28037.8</v>
      </c>
      <c r="AR24" s="58">
        <f t="shared" si="57"/>
        <v>0.11882886674418107</v>
      </c>
      <c r="AS24" s="49">
        <f t="shared" si="58"/>
        <v>-1</v>
      </c>
      <c r="AT24" s="16"/>
      <c r="AU24" s="16">
        <v>42</v>
      </c>
      <c r="AV24" s="57">
        <f t="shared" si="59"/>
        <v>0</v>
      </c>
      <c r="AW24" s="49">
        <f t="shared" si="60"/>
        <v>-1</v>
      </c>
      <c r="AX24" s="89">
        <v>62792.9</v>
      </c>
      <c r="AY24" s="89">
        <v>56121.5</v>
      </c>
      <c r="AZ24" s="58">
        <f t="shared" si="61"/>
        <v>1.1188742282369502</v>
      </c>
      <c r="BA24" s="49">
        <f t="shared" si="62"/>
        <v>0.5</v>
      </c>
      <c r="BB24" s="49"/>
      <c r="BC24" s="49"/>
      <c r="BD24" s="49"/>
      <c r="BE24" s="49"/>
      <c r="BF24" s="49"/>
      <c r="BG24" s="49"/>
      <c r="BH24" s="102">
        <v>62792.9</v>
      </c>
      <c r="BI24" s="102">
        <v>57227</v>
      </c>
      <c r="BJ24" s="102">
        <v>75091.399999999994</v>
      </c>
      <c r="BK24" s="102">
        <v>49360</v>
      </c>
      <c r="BL24" s="57">
        <f t="shared" si="63"/>
        <v>0.72126442319372464</v>
      </c>
      <c r="BM24" s="49">
        <f t="shared" si="64"/>
        <v>0</v>
      </c>
      <c r="BN24" s="16"/>
      <c r="BO24" s="16"/>
      <c r="BP24" s="31"/>
      <c r="BQ24" s="30"/>
      <c r="BR24" s="69">
        <v>0</v>
      </c>
      <c r="BS24" s="49">
        <f t="shared" si="65"/>
        <v>0</v>
      </c>
      <c r="BT24" s="49"/>
      <c r="BU24" s="49"/>
      <c r="BV24" s="16">
        <v>0.9</v>
      </c>
      <c r="BW24" s="49">
        <f t="shared" si="66"/>
        <v>-1</v>
      </c>
      <c r="BX24" s="16"/>
      <c r="BY24" s="16"/>
      <c r="BZ24" s="16"/>
      <c r="CA24" s="30"/>
      <c r="CB24" s="30" t="e">
        <f t="shared" si="67"/>
        <v>#DIV/0!</v>
      </c>
      <c r="CC24" s="30" t="e">
        <f t="shared" si="68"/>
        <v>#DIV/0!</v>
      </c>
      <c r="CD24" s="30"/>
      <c r="CE24" s="90"/>
      <c r="CF24" s="103"/>
      <c r="CG24" s="103"/>
      <c r="CH24" s="30"/>
      <c r="CI24" s="30"/>
      <c r="CJ24" s="20"/>
      <c r="CK24" s="100">
        <v>25945.8</v>
      </c>
      <c r="CL24" s="57">
        <v>0</v>
      </c>
      <c r="CM24" s="86">
        <f t="shared" si="39"/>
        <v>1</v>
      </c>
      <c r="CN24" s="45"/>
      <c r="CO24" s="49">
        <f t="shared" si="69"/>
        <v>0</v>
      </c>
      <c r="CP24" s="89"/>
      <c r="CQ24" s="89">
        <v>1</v>
      </c>
      <c r="CR24" s="89"/>
      <c r="CS24" s="89"/>
      <c r="CT24" s="89"/>
      <c r="CU24" s="39">
        <f t="shared" si="70"/>
        <v>1</v>
      </c>
      <c r="CV24" s="49">
        <f t="shared" si="71"/>
        <v>0</v>
      </c>
      <c r="CW24" s="95"/>
      <c r="CX24" s="95"/>
      <c r="CY24" s="49"/>
      <c r="CZ24" s="49"/>
      <c r="DA24" s="95"/>
      <c r="DB24" s="95"/>
      <c r="DC24" s="39" t="e">
        <f t="shared" si="72"/>
        <v>#DIV/0!</v>
      </c>
      <c r="DD24" s="49"/>
      <c r="DE24" s="105"/>
      <c r="DF24" s="105"/>
      <c r="DG24" s="95"/>
      <c r="DH24" s="95"/>
      <c r="DI24" s="49"/>
      <c r="DJ24" s="49">
        <f t="shared" si="73"/>
        <v>0</v>
      </c>
      <c r="DK24" s="16"/>
      <c r="DL24" s="49">
        <f t="shared" si="74"/>
        <v>0</v>
      </c>
      <c r="DM24" s="16"/>
      <c r="DN24" s="49">
        <f t="shared" si="75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6"/>
        <v>0.5</v>
      </c>
      <c r="DW24" s="16" t="s">
        <v>165</v>
      </c>
      <c r="DX24" s="49">
        <f t="shared" si="77"/>
        <v>0.5</v>
      </c>
      <c r="DY24" s="16" t="s">
        <v>166</v>
      </c>
      <c r="DZ24" s="49">
        <f t="shared" si="78"/>
        <v>0.5</v>
      </c>
      <c r="EA24" s="16"/>
      <c r="EB24" s="49">
        <f t="shared" si="79"/>
        <v>0</v>
      </c>
      <c r="EC24" s="16"/>
      <c r="ED24" s="49">
        <f t="shared" si="80"/>
        <v>0</v>
      </c>
      <c r="EE24" s="49"/>
      <c r="EF24" s="49"/>
      <c r="EG24" s="77" t="e">
        <f t="shared" si="81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9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50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2"/>
        <v>0.32989690721649484</v>
      </c>
      <c r="T25" s="39" t="s">
        <v>77</v>
      </c>
      <c r="U25" s="49">
        <f t="shared" si="51"/>
        <v>1</v>
      </c>
      <c r="V25" s="16">
        <v>17594.400000000001</v>
      </c>
      <c r="W25" s="16">
        <v>22034</v>
      </c>
      <c r="X25" s="57">
        <f t="shared" si="52"/>
        <v>0.79851139148588557</v>
      </c>
      <c r="Y25" s="39" t="s">
        <v>77</v>
      </c>
      <c r="Z25" s="49">
        <f t="shared" si="53"/>
        <v>1</v>
      </c>
      <c r="AA25" s="100"/>
      <c r="AB25" s="100"/>
      <c r="AC25" s="64" t="e">
        <f t="shared" si="54"/>
        <v>#DIV/0!</v>
      </c>
      <c r="AD25" s="39" t="s">
        <v>77</v>
      </c>
      <c r="AE25" s="49" t="e">
        <f t="shared" si="55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6"/>
        <v>1</v>
      </c>
      <c r="AP25" s="89">
        <v>17558.900000000001</v>
      </c>
      <c r="AQ25" s="90">
        <v>53547.7</v>
      </c>
      <c r="AR25" s="58">
        <f t="shared" si="57"/>
        <v>0.32791137621223698</v>
      </c>
      <c r="AS25" s="49">
        <f t="shared" si="58"/>
        <v>2</v>
      </c>
      <c r="AT25" s="16"/>
      <c r="AU25" s="16">
        <v>60</v>
      </c>
      <c r="AV25" s="57">
        <f t="shared" si="59"/>
        <v>0</v>
      </c>
      <c r="AW25" s="49">
        <f t="shared" si="60"/>
        <v>-1</v>
      </c>
      <c r="AX25" s="89">
        <v>121793</v>
      </c>
      <c r="AY25" s="90">
        <v>121793</v>
      </c>
      <c r="AZ25" s="57">
        <f t="shared" si="61"/>
        <v>1</v>
      </c>
      <c r="BA25" s="49">
        <f t="shared" si="62"/>
        <v>1</v>
      </c>
      <c r="BB25" s="49"/>
      <c r="BC25" s="49"/>
      <c r="BD25" s="49"/>
      <c r="BE25" s="49"/>
      <c r="BF25" s="49"/>
      <c r="BG25" s="49"/>
      <c r="BH25" s="102">
        <v>121793</v>
      </c>
      <c r="BI25" s="102">
        <v>107735</v>
      </c>
      <c r="BJ25" s="102">
        <v>123278.2</v>
      </c>
      <c r="BK25" s="102">
        <v>71717</v>
      </c>
      <c r="BL25" s="57">
        <f t="shared" si="63"/>
        <v>0.65765986929609521</v>
      </c>
      <c r="BM25" s="49">
        <f t="shared" si="64"/>
        <v>0</v>
      </c>
      <c r="BN25" s="16"/>
      <c r="BO25" s="16"/>
      <c r="BP25" s="31"/>
      <c r="BQ25" s="30"/>
      <c r="BR25" s="69">
        <v>0</v>
      </c>
      <c r="BS25" s="49">
        <f t="shared" si="65"/>
        <v>0</v>
      </c>
      <c r="BT25" s="49"/>
      <c r="BU25" s="49"/>
      <c r="BV25" s="16">
        <v>3015.3</v>
      </c>
      <c r="BW25" s="49">
        <f t="shared" si="66"/>
        <v>-1</v>
      </c>
      <c r="BX25" s="16"/>
      <c r="BY25" s="16"/>
      <c r="BZ25" s="16"/>
      <c r="CA25" s="30"/>
      <c r="CB25" s="30" t="e">
        <f t="shared" si="67"/>
        <v>#DIV/0!</v>
      </c>
      <c r="CC25" s="30" t="e">
        <f t="shared" si="68"/>
        <v>#DIV/0!</v>
      </c>
      <c r="CD25" s="30"/>
      <c r="CE25" s="90"/>
      <c r="CF25" s="103"/>
      <c r="CG25" s="103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39"/>
        <v>#REF!</v>
      </c>
      <c r="CN25" s="45"/>
      <c r="CO25" s="49">
        <f t="shared" si="69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70"/>
        <v>3</v>
      </c>
      <c r="CV25" s="49">
        <f t="shared" si="71"/>
        <v>0</v>
      </c>
      <c r="CW25" s="95"/>
      <c r="CX25" s="95"/>
      <c r="CY25" s="49"/>
      <c r="CZ25" s="49"/>
      <c r="DA25" s="95"/>
      <c r="DB25" s="95"/>
      <c r="DC25" s="39" t="e">
        <f t="shared" si="72"/>
        <v>#DIV/0!</v>
      </c>
      <c r="DD25" s="49"/>
      <c r="DE25" s="105"/>
      <c r="DF25" s="105"/>
      <c r="DG25" s="95"/>
      <c r="DH25" s="95"/>
      <c r="DI25" s="49"/>
      <c r="DJ25" s="49">
        <f t="shared" si="73"/>
        <v>0</v>
      </c>
      <c r="DK25" s="16" t="s">
        <v>158</v>
      </c>
      <c r="DL25" s="49">
        <f t="shared" si="74"/>
        <v>1</v>
      </c>
      <c r="DM25" s="16"/>
      <c r="DN25" s="49">
        <f t="shared" si="75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6"/>
        <v>0.5</v>
      </c>
      <c r="DW25" s="16" t="s">
        <v>159</v>
      </c>
      <c r="DX25" s="49">
        <f t="shared" si="77"/>
        <v>0.5</v>
      </c>
      <c r="DY25" s="16" t="s">
        <v>160</v>
      </c>
      <c r="DZ25" s="49">
        <f t="shared" si="78"/>
        <v>0.5</v>
      </c>
      <c r="EA25" s="16"/>
      <c r="EB25" s="49">
        <f t="shared" si="79"/>
        <v>0</v>
      </c>
      <c r="EC25" s="16"/>
      <c r="ED25" s="49">
        <f t="shared" si="80"/>
        <v>0</v>
      </c>
      <c r="EE25" s="49"/>
      <c r="EF25" s="49"/>
      <c r="EG25" s="77" t="e">
        <f t="shared" si="81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9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50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2"/>
        <v>0.18772834264754726</v>
      </c>
      <c r="T26" s="39" t="s">
        <v>77</v>
      </c>
      <c r="U26" s="49">
        <f t="shared" si="51"/>
        <v>1</v>
      </c>
      <c r="V26" s="16">
        <v>15628.7</v>
      </c>
      <c r="W26" s="16">
        <v>16120</v>
      </c>
      <c r="X26" s="57">
        <f t="shared" si="52"/>
        <v>0.96952233250620357</v>
      </c>
      <c r="Y26" s="39" t="s">
        <v>77</v>
      </c>
      <c r="Z26" s="49">
        <f t="shared" si="53"/>
        <v>1</v>
      </c>
      <c r="AA26" s="100"/>
      <c r="AB26" s="100"/>
      <c r="AC26" s="64" t="e">
        <f t="shared" si="54"/>
        <v>#DIV/0!</v>
      </c>
      <c r="AD26" s="39" t="s">
        <v>77</v>
      </c>
      <c r="AE26" s="49" t="e">
        <f t="shared" si="55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6"/>
        <v>1</v>
      </c>
      <c r="AP26" s="89">
        <v>110</v>
      </c>
      <c r="AQ26" s="90">
        <v>23325</v>
      </c>
      <c r="AR26" s="58">
        <f t="shared" si="57"/>
        <v>4.715969989281886E-3</v>
      </c>
      <c r="AS26" s="49">
        <f t="shared" si="58"/>
        <v>-1</v>
      </c>
      <c r="AT26" s="16"/>
      <c r="AU26" s="16">
        <v>57</v>
      </c>
      <c r="AV26" s="57">
        <f t="shared" si="59"/>
        <v>0</v>
      </c>
      <c r="AW26" s="49">
        <f t="shared" si="60"/>
        <v>-1</v>
      </c>
      <c r="AX26" s="89">
        <v>32002.5</v>
      </c>
      <c r="AY26" s="89">
        <v>31948.9</v>
      </c>
      <c r="AZ26" s="57">
        <f t="shared" si="61"/>
        <v>1.001677679043723</v>
      </c>
      <c r="BA26" s="49">
        <f t="shared" si="62"/>
        <v>1</v>
      </c>
      <c r="BB26" s="49"/>
      <c r="BC26" s="49"/>
      <c r="BD26" s="49"/>
      <c r="BE26" s="49"/>
      <c r="BF26" s="49"/>
      <c r="BG26" s="49"/>
      <c r="BH26" s="102">
        <v>32002.5</v>
      </c>
      <c r="BI26" s="102">
        <v>65567</v>
      </c>
      <c r="BJ26" s="102">
        <v>32685.1</v>
      </c>
      <c r="BK26" s="102">
        <v>63404</v>
      </c>
      <c r="BL26" s="57">
        <f t="shared" si="63"/>
        <v>0.94681566006950635</v>
      </c>
      <c r="BM26" s="49">
        <f t="shared" si="64"/>
        <v>0</v>
      </c>
      <c r="BN26" s="16"/>
      <c r="BO26" s="16"/>
      <c r="BP26" s="31"/>
      <c r="BQ26" s="30"/>
      <c r="BR26" s="69">
        <v>0</v>
      </c>
      <c r="BS26" s="49">
        <f t="shared" si="65"/>
        <v>0</v>
      </c>
      <c r="BT26" s="49"/>
      <c r="BU26" s="49"/>
      <c r="BV26" s="16">
        <v>492.7</v>
      </c>
      <c r="BW26" s="49">
        <f t="shared" si="66"/>
        <v>-1</v>
      </c>
      <c r="BX26" s="16"/>
      <c r="BY26" s="16"/>
      <c r="BZ26" s="16"/>
      <c r="CA26" s="30"/>
      <c r="CB26" s="30" t="e">
        <f t="shared" si="67"/>
        <v>#DIV/0!</v>
      </c>
      <c r="CC26" s="30" t="e">
        <f t="shared" si="68"/>
        <v>#DIV/0!</v>
      </c>
      <c r="CD26" s="30"/>
      <c r="CE26" s="90"/>
      <c r="CF26" s="103"/>
      <c r="CG26" s="103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39"/>
        <v>0</v>
      </c>
      <c r="CN26" s="45"/>
      <c r="CO26" s="49">
        <f t="shared" si="69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70"/>
        <v>3</v>
      </c>
      <c r="CV26" s="49">
        <f t="shared" si="71"/>
        <v>0</v>
      </c>
      <c r="CW26" s="95"/>
      <c r="CX26" s="95"/>
      <c r="CY26" s="49"/>
      <c r="CZ26" s="49"/>
      <c r="DA26" s="95"/>
      <c r="DB26" s="95"/>
      <c r="DC26" s="39" t="e">
        <f t="shared" si="72"/>
        <v>#DIV/0!</v>
      </c>
      <c r="DD26" s="49"/>
      <c r="DE26" s="105"/>
      <c r="DF26" s="105"/>
      <c r="DG26" s="95"/>
      <c r="DH26" s="95"/>
      <c r="DI26" s="49"/>
      <c r="DJ26" s="49">
        <f t="shared" si="73"/>
        <v>0</v>
      </c>
      <c r="DK26" s="16"/>
      <c r="DL26" s="49">
        <f t="shared" si="74"/>
        <v>0</v>
      </c>
      <c r="DM26" s="16"/>
      <c r="DN26" s="49">
        <f t="shared" si="75"/>
        <v>0</v>
      </c>
      <c r="DO26" s="49"/>
      <c r="DP26" s="49"/>
      <c r="DQ26" s="49"/>
      <c r="DR26" s="49"/>
      <c r="DS26" s="49"/>
      <c r="DT26" s="49"/>
      <c r="DU26" s="16"/>
      <c r="DV26" s="49">
        <f t="shared" si="76"/>
        <v>0</v>
      </c>
      <c r="DW26" s="16" t="s">
        <v>102</v>
      </c>
      <c r="DX26" s="49">
        <f t="shared" si="77"/>
        <v>0.5</v>
      </c>
      <c r="DY26" s="16"/>
      <c r="DZ26" s="49">
        <f t="shared" si="78"/>
        <v>0</v>
      </c>
      <c r="EA26" s="16"/>
      <c r="EB26" s="49">
        <f t="shared" si="79"/>
        <v>0</v>
      </c>
      <c r="EC26" s="16"/>
      <c r="ED26" s="49">
        <f t="shared" si="80"/>
        <v>0</v>
      </c>
      <c r="EE26" s="49"/>
      <c r="EF26" s="49"/>
      <c r="EG26" s="77" t="e">
        <f t="shared" si="81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9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50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2"/>
        <v>0.51480820512820513</v>
      </c>
      <c r="T27" s="39" t="s">
        <v>77</v>
      </c>
      <c r="U27" s="49">
        <f t="shared" si="51"/>
        <v>1</v>
      </c>
      <c r="V27" s="16">
        <v>13460.9</v>
      </c>
      <c r="W27" s="16">
        <v>17705</v>
      </c>
      <c r="X27" s="57">
        <f t="shared" si="52"/>
        <v>0.76028805422197121</v>
      </c>
      <c r="Y27" s="39" t="s">
        <v>77</v>
      </c>
      <c r="Z27" s="49">
        <f t="shared" si="53"/>
        <v>1</v>
      </c>
      <c r="AA27" s="100"/>
      <c r="AB27" s="100"/>
      <c r="AC27" s="64" t="e">
        <f t="shared" si="54"/>
        <v>#DIV/0!</v>
      </c>
      <c r="AD27" s="39" t="s">
        <v>77</v>
      </c>
      <c r="AE27" s="49" t="e">
        <f t="shared" si="55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6"/>
        <v>1</v>
      </c>
      <c r="AP27" s="89">
        <v>834.6</v>
      </c>
      <c r="AQ27" s="90">
        <v>39219.4</v>
      </c>
      <c r="AR27" s="58">
        <f t="shared" si="57"/>
        <v>2.1280284757033509E-2</v>
      </c>
      <c r="AS27" s="49">
        <f t="shared" si="58"/>
        <v>-1</v>
      </c>
      <c r="AT27" s="16"/>
      <c r="AU27" s="16">
        <v>55</v>
      </c>
      <c r="AV27" s="57">
        <f t="shared" si="59"/>
        <v>0</v>
      </c>
      <c r="AW27" s="49">
        <f t="shared" si="60"/>
        <v>-1</v>
      </c>
      <c r="AX27" s="89">
        <v>112863</v>
      </c>
      <c r="AY27" s="89">
        <v>111233</v>
      </c>
      <c r="AZ27" s="57">
        <f t="shared" si="61"/>
        <v>1.0146539246446649</v>
      </c>
      <c r="BA27" s="49">
        <f t="shared" si="62"/>
        <v>1</v>
      </c>
      <c r="BB27" s="49"/>
      <c r="BC27" s="49"/>
      <c r="BD27" s="49"/>
      <c r="BE27" s="49"/>
      <c r="BF27" s="49"/>
      <c r="BG27" s="49"/>
      <c r="BH27" s="102">
        <v>112863</v>
      </c>
      <c r="BI27" s="102">
        <v>52062</v>
      </c>
      <c r="BJ27" s="102">
        <v>123822</v>
      </c>
      <c r="BK27" s="102">
        <v>31996</v>
      </c>
      <c r="BL27" s="57">
        <f t="shared" si="63"/>
        <v>0.56018131117507319</v>
      </c>
      <c r="BM27" s="49">
        <f t="shared" si="64"/>
        <v>0</v>
      </c>
      <c r="BN27" s="16"/>
      <c r="BO27" s="16"/>
      <c r="BP27" s="31"/>
      <c r="BQ27" s="30"/>
      <c r="BR27" s="69">
        <v>0</v>
      </c>
      <c r="BS27" s="49">
        <f t="shared" si="65"/>
        <v>0</v>
      </c>
      <c r="BT27" s="49"/>
      <c r="BU27" s="49"/>
      <c r="BV27" s="16">
        <v>102.5</v>
      </c>
      <c r="BW27" s="49">
        <f t="shared" si="66"/>
        <v>-1</v>
      </c>
      <c r="BX27" s="16"/>
      <c r="BY27" s="16"/>
      <c r="BZ27" s="16"/>
      <c r="CA27" s="30"/>
      <c r="CB27" s="30" t="e">
        <f t="shared" si="67"/>
        <v>#DIV/0!</v>
      </c>
      <c r="CC27" s="30" t="e">
        <f t="shared" si="68"/>
        <v>#DIV/0!</v>
      </c>
      <c r="CD27" s="30"/>
      <c r="CE27" s="90"/>
      <c r="CF27" s="103"/>
      <c r="CG27" s="103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39"/>
        <v>#REF!</v>
      </c>
      <c r="CN27" s="45"/>
      <c r="CO27" s="49">
        <f t="shared" si="69"/>
        <v>0</v>
      </c>
      <c r="CP27" s="89"/>
      <c r="CQ27" s="89"/>
      <c r="CR27" s="89"/>
      <c r="CS27" s="89">
        <v>1</v>
      </c>
      <c r="CT27" s="89">
        <v>1</v>
      </c>
      <c r="CU27" s="39">
        <f t="shared" si="70"/>
        <v>2</v>
      </c>
      <c r="CV27" s="49">
        <f t="shared" si="71"/>
        <v>0</v>
      </c>
      <c r="CW27" s="95"/>
      <c r="CX27" s="95"/>
      <c r="CY27" s="49"/>
      <c r="CZ27" s="49"/>
      <c r="DA27" s="95"/>
      <c r="DB27" s="95"/>
      <c r="DC27" s="39" t="e">
        <f t="shared" si="72"/>
        <v>#DIV/0!</v>
      </c>
      <c r="DD27" s="49"/>
      <c r="DE27" s="105"/>
      <c r="DF27" s="105"/>
      <c r="DG27" s="95"/>
      <c r="DH27" s="95"/>
      <c r="DI27" s="49"/>
      <c r="DJ27" s="49">
        <f t="shared" si="73"/>
        <v>0</v>
      </c>
      <c r="DK27" s="16" t="s">
        <v>111</v>
      </c>
      <c r="DL27" s="49">
        <f t="shared" si="74"/>
        <v>1</v>
      </c>
      <c r="DM27" s="16" t="s">
        <v>112</v>
      </c>
      <c r="DN27" s="49">
        <f t="shared" si="75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6"/>
        <v>0.5</v>
      </c>
      <c r="DW27" s="16" t="s">
        <v>115</v>
      </c>
      <c r="DX27" s="49">
        <f t="shared" si="77"/>
        <v>0.5</v>
      </c>
      <c r="DY27" s="16" t="s">
        <v>114</v>
      </c>
      <c r="DZ27" s="49">
        <f t="shared" si="78"/>
        <v>0.5</v>
      </c>
      <c r="EA27" s="16"/>
      <c r="EB27" s="49">
        <f t="shared" si="79"/>
        <v>0</v>
      </c>
      <c r="EC27" s="16"/>
      <c r="ED27" s="49">
        <f t="shared" si="80"/>
        <v>0</v>
      </c>
      <c r="EE27" s="49"/>
      <c r="EF27" s="49"/>
      <c r="EG27" s="77" t="e">
        <f t="shared" si="81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9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50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51"/>
        <v>1</v>
      </c>
      <c r="V28" s="16">
        <v>11277.8</v>
      </c>
      <c r="W28" s="16">
        <v>14322</v>
      </c>
      <c r="X28" s="57">
        <f t="shared" si="52"/>
        <v>0.78744588744588739</v>
      </c>
      <c r="Y28" s="39" t="s">
        <v>77</v>
      </c>
      <c r="Z28" s="49">
        <f t="shared" si="53"/>
        <v>1</v>
      </c>
      <c r="AA28" s="100"/>
      <c r="AB28" s="100"/>
      <c r="AC28" s="64" t="e">
        <f t="shared" si="54"/>
        <v>#DIV/0!</v>
      </c>
      <c r="AD28" s="39" t="s">
        <v>77</v>
      </c>
      <c r="AE28" s="49" t="e">
        <f t="shared" si="55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6"/>
        <v>1</v>
      </c>
      <c r="AP28" s="89">
        <v>2.7</v>
      </c>
      <c r="AQ28" s="90">
        <v>9401.2999999999993</v>
      </c>
      <c r="AR28" s="58">
        <f t="shared" si="57"/>
        <v>2.8719432418920792E-4</v>
      </c>
      <c r="AS28" s="49">
        <f t="shared" si="58"/>
        <v>-1</v>
      </c>
      <c r="AT28" s="16"/>
      <c r="AU28" s="16">
        <v>31</v>
      </c>
      <c r="AV28" s="57">
        <f t="shared" si="59"/>
        <v>0</v>
      </c>
      <c r="AW28" s="49">
        <f t="shared" si="60"/>
        <v>-1</v>
      </c>
      <c r="AX28" s="89">
        <v>24297.200000000001</v>
      </c>
      <c r="AY28" s="89">
        <v>24197.200000000001</v>
      </c>
      <c r="AZ28" s="57">
        <f t="shared" si="61"/>
        <v>1.0041327095697024</v>
      </c>
      <c r="BA28" s="49">
        <f t="shared" si="62"/>
        <v>1</v>
      </c>
      <c r="BB28" s="49"/>
      <c r="BC28" s="49"/>
      <c r="BD28" s="49"/>
      <c r="BE28" s="49"/>
      <c r="BF28" s="49"/>
      <c r="BG28" s="49"/>
      <c r="BH28" s="102">
        <v>24297.200000000001</v>
      </c>
      <c r="BI28" s="102">
        <v>59901</v>
      </c>
      <c r="BJ28" s="102">
        <v>22769.200000000001</v>
      </c>
      <c r="BK28" s="102">
        <v>53421</v>
      </c>
      <c r="BL28" s="57">
        <f t="shared" si="63"/>
        <v>0.95167004036360647</v>
      </c>
      <c r="BM28" s="49">
        <f t="shared" si="64"/>
        <v>0</v>
      </c>
      <c r="BN28" s="16"/>
      <c r="BO28" s="16"/>
      <c r="BP28" s="31"/>
      <c r="BQ28" s="30"/>
      <c r="BR28" s="69">
        <v>0</v>
      </c>
      <c r="BS28" s="49">
        <f t="shared" si="65"/>
        <v>0</v>
      </c>
      <c r="BT28" s="49"/>
      <c r="BU28" s="49"/>
      <c r="BV28" s="16"/>
      <c r="BW28" s="49">
        <f t="shared" si="66"/>
        <v>0</v>
      </c>
      <c r="BX28" s="16"/>
      <c r="BY28" s="16"/>
      <c r="BZ28" s="16"/>
      <c r="CA28" s="30"/>
      <c r="CB28" s="30" t="e">
        <f t="shared" si="67"/>
        <v>#DIV/0!</v>
      </c>
      <c r="CC28" s="30" t="e">
        <f t="shared" si="68"/>
        <v>#DIV/0!</v>
      </c>
      <c r="CD28" s="30"/>
      <c r="CE28" s="90"/>
      <c r="CF28" s="103"/>
      <c r="CG28" s="103"/>
      <c r="CH28" s="30"/>
      <c r="CI28" s="30"/>
      <c r="CJ28" s="20"/>
      <c r="CK28" s="100">
        <v>5939.7</v>
      </c>
      <c r="CL28" s="57">
        <v>0</v>
      </c>
      <c r="CM28" s="86">
        <f t="shared" si="39"/>
        <v>1</v>
      </c>
      <c r="CN28" s="45"/>
      <c r="CO28" s="49">
        <f t="shared" si="69"/>
        <v>0</v>
      </c>
      <c r="CP28" s="89">
        <v>1</v>
      </c>
      <c r="CQ28" s="89">
        <v>1</v>
      </c>
      <c r="CR28" s="89"/>
      <c r="CS28" s="89"/>
      <c r="CT28" s="89"/>
      <c r="CU28" s="39">
        <f t="shared" si="70"/>
        <v>2</v>
      </c>
      <c r="CV28" s="49">
        <f t="shared" si="71"/>
        <v>0</v>
      </c>
      <c r="CW28" s="95"/>
      <c r="CX28" s="95"/>
      <c r="CY28" s="49"/>
      <c r="CZ28" s="49"/>
      <c r="DA28" s="95"/>
      <c r="DB28" s="95"/>
      <c r="DC28" s="39" t="e">
        <f t="shared" si="72"/>
        <v>#DIV/0!</v>
      </c>
      <c r="DD28" s="49"/>
      <c r="DE28" s="105"/>
      <c r="DF28" s="105"/>
      <c r="DG28" s="95"/>
      <c r="DH28" s="95"/>
      <c r="DI28" s="49"/>
      <c r="DJ28" s="49">
        <f t="shared" si="73"/>
        <v>0</v>
      </c>
      <c r="DK28" s="16" t="s">
        <v>144</v>
      </c>
      <c r="DL28" s="49">
        <f t="shared" si="74"/>
        <v>1</v>
      </c>
      <c r="DM28" s="16" t="s">
        <v>145</v>
      </c>
      <c r="DN28" s="49">
        <f t="shared" si="75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6"/>
        <v>0.5</v>
      </c>
      <c r="DW28" s="16" t="s">
        <v>147</v>
      </c>
      <c r="DX28" s="49">
        <f t="shared" si="77"/>
        <v>0.5</v>
      </c>
      <c r="DY28" s="16" t="s">
        <v>148</v>
      </c>
      <c r="DZ28" s="49">
        <f t="shared" si="78"/>
        <v>0.5</v>
      </c>
      <c r="EA28" s="16"/>
      <c r="EB28" s="49">
        <f t="shared" si="79"/>
        <v>0</v>
      </c>
      <c r="EC28" s="16"/>
      <c r="ED28" s="49">
        <f t="shared" si="80"/>
        <v>0</v>
      </c>
      <c r="EE28" s="49"/>
      <c r="EF28" s="49"/>
      <c r="EG28" s="77" t="e">
        <f t="shared" si="81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9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50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51"/>
        <v>1</v>
      </c>
      <c r="V29" s="16">
        <v>15676</v>
      </c>
      <c r="W29" s="16">
        <v>16965</v>
      </c>
      <c r="X29" s="57">
        <f t="shared" si="52"/>
        <v>0.92402004126142057</v>
      </c>
      <c r="Y29" s="39" t="s">
        <v>77</v>
      </c>
      <c r="Z29" s="49">
        <f t="shared" si="53"/>
        <v>1</v>
      </c>
      <c r="AA29" s="100"/>
      <c r="AB29" s="100"/>
      <c r="AC29" s="64" t="e">
        <f t="shared" si="54"/>
        <v>#DIV/0!</v>
      </c>
      <c r="AD29" s="39" t="s">
        <v>77</v>
      </c>
      <c r="AE29" s="49" t="e">
        <f t="shared" si="55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6"/>
        <v>0</v>
      </c>
      <c r="AP29" s="89">
        <v>634.4</v>
      </c>
      <c r="AQ29" s="90">
        <v>29408.2</v>
      </c>
      <c r="AR29" s="58">
        <f t="shared" si="57"/>
        <v>2.157221455240375E-2</v>
      </c>
      <c r="AS29" s="49">
        <f t="shared" si="58"/>
        <v>-1</v>
      </c>
      <c r="AT29" s="16"/>
      <c r="AU29" s="16">
        <v>38</v>
      </c>
      <c r="AV29" s="57">
        <f t="shared" si="59"/>
        <v>0</v>
      </c>
      <c r="AW29" s="49">
        <f t="shared" si="60"/>
        <v>-1</v>
      </c>
      <c r="AX29" s="89">
        <v>47621</v>
      </c>
      <c r="AY29" s="90">
        <v>47621</v>
      </c>
      <c r="AZ29" s="57">
        <f t="shared" si="61"/>
        <v>1</v>
      </c>
      <c r="BA29" s="49">
        <f t="shared" si="62"/>
        <v>1</v>
      </c>
      <c r="BB29" s="49"/>
      <c r="BC29" s="49"/>
      <c r="BD29" s="49"/>
      <c r="BE29" s="49"/>
      <c r="BF29" s="49"/>
      <c r="BG29" s="49"/>
      <c r="BH29" s="102">
        <v>47621</v>
      </c>
      <c r="BI29" s="102">
        <v>74123</v>
      </c>
      <c r="BJ29" s="102">
        <v>45939.199999999997</v>
      </c>
      <c r="BK29" s="102">
        <v>68863</v>
      </c>
      <c r="BL29" s="57">
        <f t="shared" si="63"/>
        <v>0.96304822114604971</v>
      </c>
      <c r="BM29" s="49">
        <f t="shared" si="64"/>
        <v>0</v>
      </c>
      <c r="BN29" s="16"/>
      <c r="BO29" s="16"/>
      <c r="BP29" s="31"/>
      <c r="BQ29" s="30"/>
      <c r="BR29" s="69">
        <v>0</v>
      </c>
      <c r="BS29" s="49">
        <f t="shared" si="65"/>
        <v>0</v>
      </c>
      <c r="BT29" s="49"/>
      <c r="BU29" s="49"/>
      <c r="BV29" s="16">
        <v>418.8</v>
      </c>
      <c r="BW29" s="49">
        <f t="shared" si="66"/>
        <v>-1</v>
      </c>
      <c r="BX29" s="16"/>
      <c r="BY29" s="16"/>
      <c r="BZ29" s="16"/>
      <c r="CA29" s="30"/>
      <c r="CB29" s="30" t="e">
        <f t="shared" si="67"/>
        <v>#DIV/0!</v>
      </c>
      <c r="CC29" s="30" t="e">
        <f t="shared" si="68"/>
        <v>#DIV/0!</v>
      </c>
      <c r="CD29" s="30"/>
      <c r="CE29" s="90"/>
      <c r="CF29" s="103"/>
      <c r="CG29" s="103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39"/>
        <v>#REF!</v>
      </c>
      <c r="CN29" s="45"/>
      <c r="CO29" s="49">
        <f t="shared" si="69"/>
        <v>0</v>
      </c>
      <c r="CP29" s="89"/>
      <c r="CQ29" s="89"/>
      <c r="CR29" s="89">
        <v>1</v>
      </c>
      <c r="CS29" s="89"/>
      <c r="CT29" s="89"/>
      <c r="CU29" s="39">
        <f t="shared" si="70"/>
        <v>1</v>
      </c>
      <c r="CV29" s="49">
        <f t="shared" si="71"/>
        <v>0</v>
      </c>
      <c r="CW29" s="95"/>
      <c r="CX29" s="95"/>
      <c r="CY29" s="49"/>
      <c r="CZ29" s="49"/>
      <c r="DA29" s="95"/>
      <c r="DB29" s="95"/>
      <c r="DC29" s="39" t="e">
        <f t="shared" si="72"/>
        <v>#DIV/0!</v>
      </c>
      <c r="DD29" s="49"/>
      <c r="DE29" s="105"/>
      <c r="DF29" s="105"/>
      <c r="DG29" s="95"/>
      <c r="DH29" s="95"/>
      <c r="DI29" s="49"/>
      <c r="DJ29" s="49">
        <f t="shared" si="73"/>
        <v>0</v>
      </c>
      <c r="DK29" s="16"/>
      <c r="DL29" s="49">
        <f t="shared" si="74"/>
        <v>0</v>
      </c>
      <c r="DM29" s="16" t="s">
        <v>116</v>
      </c>
      <c r="DN29" s="49">
        <f t="shared" si="75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6"/>
        <v>0.5</v>
      </c>
      <c r="DW29" s="16" t="s">
        <v>118</v>
      </c>
      <c r="DX29" s="49">
        <f t="shared" si="77"/>
        <v>0.5</v>
      </c>
      <c r="DY29" s="16" t="s">
        <v>119</v>
      </c>
      <c r="DZ29" s="49">
        <f t="shared" si="78"/>
        <v>0.5</v>
      </c>
      <c r="EA29" s="16"/>
      <c r="EB29" s="49">
        <f t="shared" si="79"/>
        <v>0</v>
      </c>
      <c r="EC29" s="16"/>
      <c r="ED29" s="49">
        <f t="shared" si="80"/>
        <v>0</v>
      </c>
      <c r="EE29" s="49"/>
      <c r="EF29" s="49"/>
      <c r="EG29" s="77" t="e">
        <f t="shared" si="81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9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50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51"/>
        <v>1</v>
      </c>
      <c r="V30" s="16">
        <v>11468.1</v>
      </c>
      <c r="W30" s="16">
        <v>14495</v>
      </c>
      <c r="X30" s="57">
        <f t="shared" si="52"/>
        <v>0.7911762676785099</v>
      </c>
      <c r="Y30" s="39" t="s">
        <v>77</v>
      </c>
      <c r="Z30" s="49">
        <f t="shared" si="53"/>
        <v>1</v>
      </c>
      <c r="AA30" s="100"/>
      <c r="AB30" s="100"/>
      <c r="AC30" s="64" t="e">
        <f t="shared" si="54"/>
        <v>#DIV/0!</v>
      </c>
      <c r="AD30" s="39" t="s">
        <v>77</v>
      </c>
      <c r="AE30" s="49" t="e">
        <f t="shared" si="55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6"/>
        <v>1</v>
      </c>
      <c r="AP30" s="89">
        <v>78.599999999999994</v>
      </c>
      <c r="AQ30" s="90">
        <v>5976.1</v>
      </c>
      <c r="AR30" s="58">
        <f t="shared" si="57"/>
        <v>1.3152390354913737E-2</v>
      </c>
      <c r="AS30" s="49">
        <f t="shared" si="58"/>
        <v>-1</v>
      </c>
      <c r="AT30" s="16"/>
      <c r="AU30" s="16">
        <v>30</v>
      </c>
      <c r="AV30" s="57">
        <f t="shared" si="59"/>
        <v>0</v>
      </c>
      <c r="AW30" s="49">
        <f t="shared" si="60"/>
        <v>-1</v>
      </c>
      <c r="AX30" s="89">
        <v>17658.7</v>
      </c>
      <c r="AY30" s="89">
        <v>17717.400000000001</v>
      </c>
      <c r="AZ30" s="57">
        <f t="shared" si="61"/>
        <v>0.99668687279171886</v>
      </c>
      <c r="BA30" s="49">
        <f t="shared" si="62"/>
        <v>1</v>
      </c>
      <c r="BB30" s="49"/>
      <c r="BC30" s="49"/>
      <c r="BD30" s="49"/>
      <c r="BE30" s="49"/>
      <c r="BF30" s="49"/>
      <c r="BG30" s="49"/>
      <c r="BH30" s="102">
        <v>17658.7</v>
      </c>
      <c r="BI30" s="102">
        <v>44557</v>
      </c>
      <c r="BJ30" s="102">
        <v>15853.8</v>
      </c>
      <c r="BK30" s="102">
        <v>36581</v>
      </c>
      <c r="BL30" s="57">
        <f t="shared" si="63"/>
        <v>0.91446057057791386</v>
      </c>
      <c r="BM30" s="49">
        <f t="shared" si="64"/>
        <v>0</v>
      </c>
      <c r="BN30" s="16"/>
      <c r="BO30" s="16"/>
      <c r="BP30" s="31"/>
      <c r="BQ30" s="30"/>
      <c r="BR30" s="69">
        <v>0</v>
      </c>
      <c r="BS30" s="49">
        <f t="shared" si="65"/>
        <v>0</v>
      </c>
      <c r="BT30" s="49"/>
      <c r="BU30" s="49"/>
      <c r="BV30" s="16"/>
      <c r="BW30" s="49">
        <f t="shared" si="66"/>
        <v>0</v>
      </c>
      <c r="BX30" s="16"/>
      <c r="BY30" s="16"/>
      <c r="BZ30" s="16"/>
      <c r="CA30" s="30"/>
      <c r="CB30" s="30" t="e">
        <f t="shared" si="67"/>
        <v>#DIV/0!</v>
      </c>
      <c r="CC30" s="30" t="e">
        <f t="shared" si="68"/>
        <v>#DIV/0!</v>
      </c>
      <c r="CD30" s="30"/>
      <c r="CE30" s="90"/>
      <c r="CF30" s="103"/>
      <c r="CG30" s="103"/>
      <c r="CH30" s="30"/>
      <c r="CI30" s="30"/>
      <c r="CJ30" s="20"/>
      <c r="CK30" s="100">
        <v>4859.2</v>
      </c>
      <c r="CL30" s="57">
        <v>0</v>
      </c>
      <c r="CM30" s="86">
        <f t="shared" si="39"/>
        <v>1</v>
      </c>
      <c r="CN30" s="45"/>
      <c r="CO30" s="49">
        <f t="shared" si="69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70"/>
        <v>2</v>
      </c>
      <c r="CV30" s="49">
        <f t="shared" si="71"/>
        <v>0</v>
      </c>
      <c r="CW30" s="95"/>
      <c r="CX30" s="95"/>
      <c r="CY30" s="49"/>
      <c r="CZ30" s="49"/>
      <c r="DA30" s="95"/>
      <c r="DB30" s="95"/>
      <c r="DC30" s="39" t="e">
        <f t="shared" si="72"/>
        <v>#DIV/0!</v>
      </c>
      <c r="DD30" s="49"/>
      <c r="DE30" s="105"/>
      <c r="DF30" s="105"/>
      <c r="DG30" s="95"/>
      <c r="DH30" s="95"/>
      <c r="DI30" s="49"/>
      <c r="DJ30" s="49">
        <f t="shared" si="73"/>
        <v>0</v>
      </c>
      <c r="DK30" s="16"/>
      <c r="DL30" s="49">
        <f t="shared" si="74"/>
        <v>0</v>
      </c>
      <c r="DM30" s="16"/>
      <c r="DN30" s="49">
        <f t="shared" si="75"/>
        <v>0</v>
      </c>
      <c r="DO30" s="49"/>
      <c r="DP30" s="49"/>
      <c r="DQ30" s="49"/>
      <c r="DR30" s="49"/>
      <c r="DS30" s="49"/>
      <c r="DT30" s="49"/>
      <c r="DU30" s="16"/>
      <c r="DV30" s="49">
        <f t="shared" si="76"/>
        <v>0</v>
      </c>
      <c r="DW30" s="16" t="s">
        <v>100</v>
      </c>
      <c r="DX30" s="49">
        <f t="shared" si="77"/>
        <v>0.5</v>
      </c>
      <c r="DY30" s="16" t="s">
        <v>96</v>
      </c>
      <c r="DZ30" s="49">
        <f t="shared" si="78"/>
        <v>0.5</v>
      </c>
      <c r="EA30" s="16"/>
      <c r="EB30" s="49">
        <f t="shared" si="79"/>
        <v>0</v>
      </c>
      <c r="EC30" s="16"/>
      <c r="ED30" s="49">
        <f t="shared" si="80"/>
        <v>0</v>
      </c>
      <c r="EE30" s="49"/>
      <c r="EF30" s="49"/>
      <c r="EG30" s="77" t="e">
        <f t="shared" si="81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9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50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51"/>
        <v>1</v>
      </c>
      <c r="V31" s="16">
        <v>11041.4</v>
      </c>
      <c r="W31" s="16">
        <v>14322</v>
      </c>
      <c r="X31" s="57">
        <f t="shared" si="52"/>
        <v>0.77093981287529667</v>
      </c>
      <c r="Y31" s="39" t="s">
        <v>77</v>
      </c>
      <c r="Z31" s="49">
        <f t="shared" si="53"/>
        <v>1</v>
      </c>
      <c r="AA31" s="100"/>
      <c r="AB31" s="100"/>
      <c r="AC31" s="64" t="e">
        <f t="shared" si="54"/>
        <v>#DIV/0!</v>
      </c>
      <c r="AD31" s="39" t="s">
        <v>77</v>
      </c>
      <c r="AE31" s="49" t="e">
        <f t="shared" si="55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6"/>
        <v>1</v>
      </c>
      <c r="AP31" s="89">
        <v>0</v>
      </c>
      <c r="AQ31" s="90">
        <v>8321.5</v>
      </c>
      <c r="AR31" s="58">
        <f t="shared" si="57"/>
        <v>0</v>
      </c>
      <c r="AS31" s="49">
        <f t="shared" si="58"/>
        <v>-1</v>
      </c>
      <c r="AT31" s="16"/>
      <c r="AU31" s="16">
        <v>26</v>
      </c>
      <c r="AV31" s="57">
        <f t="shared" si="59"/>
        <v>0</v>
      </c>
      <c r="AW31" s="49">
        <f t="shared" si="60"/>
        <v>-1</v>
      </c>
      <c r="AX31" s="89">
        <v>23114.400000000001</v>
      </c>
      <c r="AY31" s="89">
        <v>23364.400000000001</v>
      </c>
      <c r="AZ31" s="57">
        <f t="shared" si="61"/>
        <v>0.98929996062385506</v>
      </c>
      <c r="BA31" s="49">
        <f t="shared" si="62"/>
        <v>1</v>
      </c>
      <c r="BB31" s="49"/>
      <c r="BC31" s="49"/>
      <c r="BD31" s="49"/>
      <c r="BE31" s="49"/>
      <c r="BF31" s="49"/>
      <c r="BG31" s="49"/>
      <c r="BH31" s="102">
        <v>23114.400000000001</v>
      </c>
      <c r="BI31" s="102">
        <v>29276</v>
      </c>
      <c r="BJ31" s="102">
        <v>21694</v>
      </c>
      <c r="BK31" s="102">
        <v>23323</v>
      </c>
      <c r="BL31" s="57">
        <f t="shared" si="63"/>
        <v>0.84882011459670592</v>
      </c>
      <c r="BM31" s="49">
        <f t="shared" si="64"/>
        <v>0</v>
      </c>
      <c r="BN31" s="16"/>
      <c r="BO31" s="16"/>
      <c r="BP31" s="31"/>
      <c r="BQ31" s="30"/>
      <c r="BR31" s="69">
        <v>0</v>
      </c>
      <c r="BS31" s="49">
        <f t="shared" si="65"/>
        <v>0</v>
      </c>
      <c r="BT31" s="49"/>
      <c r="BU31" s="49"/>
      <c r="BV31" s="16"/>
      <c r="BW31" s="49">
        <f t="shared" si="66"/>
        <v>0</v>
      </c>
      <c r="BX31" s="16"/>
      <c r="BY31" s="16"/>
      <c r="BZ31" s="16"/>
      <c r="CA31" s="30"/>
      <c r="CB31" s="30" t="e">
        <f t="shared" si="67"/>
        <v>#DIV/0!</v>
      </c>
      <c r="CC31" s="30" t="e">
        <f t="shared" si="68"/>
        <v>#DIV/0!</v>
      </c>
      <c r="CD31" s="30"/>
      <c r="CE31" s="90"/>
      <c r="CF31" s="103"/>
      <c r="CG31" s="103"/>
      <c r="CH31" s="30"/>
      <c r="CI31" s="30"/>
      <c r="CJ31" s="20"/>
      <c r="CK31" s="100">
        <v>4954.1000000000004</v>
      </c>
      <c r="CL31" s="57">
        <v>0</v>
      </c>
      <c r="CM31" s="86">
        <f t="shared" si="39"/>
        <v>1</v>
      </c>
      <c r="CN31" s="45"/>
      <c r="CO31" s="49">
        <f t="shared" si="69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70"/>
        <v>2</v>
      </c>
      <c r="CV31" s="49">
        <f t="shared" si="71"/>
        <v>0</v>
      </c>
      <c r="CW31" s="95"/>
      <c r="CX31" s="95"/>
      <c r="CY31" s="49"/>
      <c r="CZ31" s="49"/>
      <c r="DA31" s="95"/>
      <c r="DB31" s="95"/>
      <c r="DC31" s="39" t="e">
        <f t="shared" si="72"/>
        <v>#DIV/0!</v>
      </c>
      <c r="DD31" s="49"/>
      <c r="DE31" s="105"/>
      <c r="DF31" s="105"/>
      <c r="DG31" s="95"/>
      <c r="DH31" s="95"/>
      <c r="DI31" s="49"/>
      <c r="DJ31" s="49">
        <f t="shared" si="73"/>
        <v>0</v>
      </c>
      <c r="DK31" s="16" t="s">
        <v>97</v>
      </c>
      <c r="DL31" s="49">
        <f t="shared" si="74"/>
        <v>1</v>
      </c>
      <c r="DM31" s="16"/>
      <c r="DN31" s="49">
        <f t="shared" si="75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6"/>
        <v>0.5</v>
      </c>
      <c r="DW31" s="16" t="s">
        <v>99</v>
      </c>
      <c r="DX31" s="49">
        <f t="shared" si="77"/>
        <v>0.5</v>
      </c>
      <c r="DY31" s="16" t="s">
        <v>101</v>
      </c>
      <c r="DZ31" s="49">
        <f t="shared" si="78"/>
        <v>0.5</v>
      </c>
      <c r="EA31" s="16"/>
      <c r="EB31" s="49">
        <f t="shared" si="79"/>
        <v>0</v>
      </c>
      <c r="EC31" s="16"/>
      <c r="ED31" s="49">
        <f t="shared" si="80"/>
        <v>0</v>
      </c>
      <c r="EE31" s="49"/>
      <c r="EF31" s="49"/>
      <c r="EG31" s="77" t="e">
        <f t="shared" si="81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9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50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51"/>
        <v>1</v>
      </c>
      <c r="V32" s="16">
        <v>14806.5</v>
      </c>
      <c r="W32" s="16">
        <v>17738</v>
      </c>
      <c r="X32" s="57">
        <f t="shared" si="52"/>
        <v>0.83473334085015216</v>
      </c>
      <c r="Y32" s="39" t="s">
        <v>77</v>
      </c>
      <c r="Z32" s="49">
        <f t="shared" si="53"/>
        <v>1</v>
      </c>
      <c r="AA32" s="100"/>
      <c r="AB32" s="100"/>
      <c r="AC32" s="64" t="e">
        <f t="shared" si="54"/>
        <v>#DIV/0!</v>
      </c>
      <c r="AD32" s="39" t="s">
        <v>77</v>
      </c>
      <c r="AE32" s="49" t="e">
        <f t="shared" si="55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6"/>
        <v>1</v>
      </c>
      <c r="AP32" s="89">
        <v>557.20000000000005</v>
      </c>
      <c r="AQ32" s="90">
        <v>41455.800000000003</v>
      </c>
      <c r="AR32" s="58">
        <f t="shared" si="57"/>
        <v>1.3440821308477945E-2</v>
      </c>
      <c r="AS32" s="49">
        <f t="shared" si="58"/>
        <v>-1</v>
      </c>
      <c r="AT32" s="16"/>
      <c r="AU32" s="16">
        <v>102</v>
      </c>
      <c r="AV32" s="57">
        <f t="shared" si="59"/>
        <v>0</v>
      </c>
      <c r="AW32" s="49">
        <f t="shared" si="60"/>
        <v>-1</v>
      </c>
      <c r="AX32" s="89">
        <v>59854</v>
      </c>
      <c r="AY32" s="89">
        <v>57298.1</v>
      </c>
      <c r="AZ32" s="57">
        <f t="shared" si="61"/>
        <v>1.0446070637595313</v>
      </c>
      <c r="BA32" s="49">
        <f t="shared" si="62"/>
        <v>1</v>
      </c>
      <c r="BB32" s="49"/>
      <c r="BC32" s="49"/>
      <c r="BD32" s="49"/>
      <c r="BE32" s="49"/>
      <c r="BF32" s="49"/>
      <c r="BG32" s="49"/>
      <c r="BH32" s="102">
        <v>59854</v>
      </c>
      <c r="BI32" s="102">
        <v>119102</v>
      </c>
      <c r="BJ32" s="102">
        <v>58468.2</v>
      </c>
      <c r="BK32" s="102">
        <v>97252</v>
      </c>
      <c r="BL32" s="57">
        <f t="shared" si="63"/>
        <v>0.83589733859167259</v>
      </c>
      <c r="BM32" s="49">
        <f t="shared" si="64"/>
        <v>0</v>
      </c>
      <c r="BN32" s="16"/>
      <c r="BO32" s="16"/>
      <c r="BP32" s="31"/>
      <c r="BQ32" s="30"/>
      <c r="BR32" s="69">
        <v>0</v>
      </c>
      <c r="BS32" s="49">
        <f t="shared" si="65"/>
        <v>0</v>
      </c>
      <c r="BT32" s="49"/>
      <c r="BU32" s="49"/>
      <c r="BV32" s="16">
        <v>2556.9</v>
      </c>
      <c r="BW32" s="49">
        <f t="shared" si="66"/>
        <v>-1</v>
      </c>
      <c r="BX32" s="16"/>
      <c r="BY32" s="16"/>
      <c r="BZ32" s="16"/>
      <c r="CA32" s="30"/>
      <c r="CB32" s="30" t="e">
        <f t="shared" si="67"/>
        <v>#DIV/0!</v>
      </c>
      <c r="CC32" s="30" t="e">
        <f t="shared" si="68"/>
        <v>#DIV/0!</v>
      </c>
      <c r="CD32" s="30"/>
      <c r="CE32" s="90"/>
      <c r="CF32" s="103"/>
      <c r="CG32" s="103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39"/>
        <v>#REF!</v>
      </c>
      <c r="CN32" s="45"/>
      <c r="CO32" s="49">
        <f t="shared" si="69"/>
        <v>0</v>
      </c>
      <c r="CP32" s="89"/>
      <c r="CQ32" s="89">
        <v>1</v>
      </c>
      <c r="CR32" s="89"/>
      <c r="CS32" s="89"/>
      <c r="CT32" s="89"/>
      <c r="CU32" s="39">
        <f t="shared" si="70"/>
        <v>1</v>
      </c>
      <c r="CV32" s="49">
        <f t="shared" si="71"/>
        <v>0</v>
      </c>
      <c r="CW32" s="95"/>
      <c r="CX32" s="95"/>
      <c r="CY32" s="49"/>
      <c r="CZ32" s="49"/>
      <c r="DA32" s="95"/>
      <c r="DB32" s="95"/>
      <c r="DC32" s="39" t="e">
        <f t="shared" si="72"/>
        <v>#DIV/0!</v>
      </c>
      <c r="DD32" s="49"/>
      <c r="DE32" s="105"/>
      <c r="DF32" s="105"/>
      <c r="DG32" s="95"/>
      <c r="DH32" s="95"/>
      <c r="DI32" s="49"/>
      <c r="DJ32" s="49">
        <f t="shared" si="73"/>
        <v>0</v>
      </c>
      <c r="DK32" s="16"/>
      <c r="DL32" s="49">
        <f t="shared" si="74"/>
        <v>0</v>
      </c>
      <c r="DM32" s="16"/>
      <c r="DN32" s="49">
        <f t="shared" si="75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6"/>
        <v>0.5</v>
      </c>
      <c r="DW32" s="16" t="s">
        <v>187</v>
      </c>
      <c r="DX32" s="49">
        <f t="shared" si="77"/>
        <v>0.5</v>
      </c>
      <c r="DY32" s="16" t="s">
        <v>188</v>
      </c>
      <c r="DZ32" s="49">
        <f t="shared" si="78"/>
        <v>0.5</v>
      </c>
      <c r="EA32" s="16"/>
      <c r="EB32" s="49">
        <f t="shared" si="79"/>
        <v>0</v>
      </c>
      <c r="EC32" s="16"/>
      <c r="ED32" s="49">
        <f t="shared" si="80"/>
        <v>0</v>
      </c>
      <c r="EE32" s="49"/>
      <c r="EF32" s="49"/>
      <c r="EG32" s="77" t="e">
        <f t="shared" si="81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9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50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51"/>
        <v>1</v>
      </c>
      <c r="V33" s="16">
        <v>14929.2</v>
      </c>
      <c r="W33" s="16">
        <v>17139</v>
      </c>
      <c r="X33" s="57">
        <f t="shared" si="52"/>
        <v>0.87106598984771577</v>
      </c>
      <c r="Y33" s="39" t="s">
        <v>77</v>
      </c>
      <c r="Z33" s="49">
        <f t="shared" si="53"/>
        <v>1</v>
      </c>
      <c r="AA33" s="100"/>
      <c r="AB33" s="100"/>
      <c r="AC33" s="64" t="e">
        <f t="shared" si="54"/>
        <v>#DIV/0!</v>
      </c>
      <c r="AD33" s="39" t="s">
        <v>77</v>
      </c>
      <c r="AE33" s="49" t="e">
        <f t="shared" si="55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6"/>
        <v>1</v>
      </c>
      <c r="AP33" s="89">
        <v>950</v>
      </c>
      <c r="AQ33" s="90">
        <v>19678</v>
      </c>
      <c r="AR33" s="58">
        <f t="shared" si="57"/>
        <v>4.8277263949588374E-2</v>
      </c>
      <c r="AS33" s="49">
        <f t="shared" si="58"/>
        <v>-1</v>
      </c>
      <c r="AT33" s="16"/>
      <c r="AU33" s="16">
        <v>46</v>
      </c>
      <c r="AV33" s="57">
        <f t="shared" si="59"/>
        <v>0</v>
      </c>
      <c r="AW33" s="49">
        <f t="shared" si="60"/>
        <v>-1</v>
      </c>
      <c r="AX33" s="89">
        <v>80063.899999999994</v>
      </c>
      <c r="AY33" s="89">
        <v>81666.8</v>
      </c>
      <c r="AZ33" s="57">
        <f t="shared" si="61"/>
        <v>0.9803726851058201</v>
      </c>
      <c r="BA33" s="49">
        <f t="shared" si="62"/>
        <v>1</v>
      </c>
      <c r="BB33" s="49"/>
      <c r="BC33" s="49"/>
      <c r="BD33" s="49"/>
      <c r="BE33" s="49"/>
      <c r="BF33" s="49"/>
      <c r="BG33" s="49"/>
      <c r="BH33" s="102">
        <v>80063.899999999994</v>
      </c>
      <c r="BI33" s="102">
        <v>77597</v>
      </c>
      <c r="BJ33" s="102">
        <v>73607.100000000006</v>
      </c>
      <c r="BK33" s="102">
        <v>71031</v>
      </c>
      <c r="BL33" s="57">
        <f t="shared" si="63"/>
        <v>0.99568056788780623</v>
      </c>
      <c r="BM33" s="49">
        <f t="shared" si="64"/>
        <v>0</v>
      </c>
      <c r="BN33" s="16"/>
      <c r="BO33" s="16"/>
      <c r="BP33" s="31"/>
      <c r="BQ33" s="30"/>
      <c r="BR33" s="69">
        <v>0</v>
      </c>
      <c r="BS33" s="49">
        <f t="shared" si="65"/>
        <v>0</v>
      </c>
      <c r="BT33" s="49"/>
      <c r="BU33" s="49"/>
      <c r="BV33" s="16"/>
      <c r="BW33" s="49">
        <f t="shared" si="66"/>
        <v>0</v>
      </c>
      <c r="BX33" s="16"/>
      <c r="BY33" s="16"/>
      <c r="BZ33" s="16"/>
      <c r="CA33" s="30"/>
      <c r="CB33" s="30" t="e">
        <f t="shared" si="67"/>
        <v>#DIV/0!</v>
      </c>
      <c r="CC33" s="30" t="e">
        <f t="shared" si="68"/>
        <v>#DIV/0!</v>
      </c>
      <c r="CD33" s="30"/>
      <c r="CE33" s="90"/>
      <c r="CF33" s="103"/>
      <c r="CG33" s="103"/>
      <c r="CH33" s="30"/>
      <c r="CI33" s="30"/>
      <c r="CJ33" s="20"/>
      <c r="CK33" s="100">
        <v>18813.3</v>
      </c>
      <c r="CL33" s="57">
        <v>0</v>
      </c>
      <c r="CM33" s="86">
        <f t="shared" si="39"/>
        <v>1</v>
      </c>
      <c r="CN33" s="45"/>
      <c r="CO33" s="49">
        <f t="shared" si="69"/>
        <v>0</v>
      </c>
      <c r="CP33" s="89">
        <v>1</v>
      </c>
      <c r="CQ33" s="89">
        <v>1</v>
      </c>
      <c r="CR33" s="89"/>
      <c r="CS33" s="89"/>
      <c r="CT33" s="89"/>
      <c r="CU33" s="39">
        <f t="shared" si="70"/>
        <v>2</v>
      </c>
      <c r="CV33" s="49">
        <f t="shared" si="71"/>
        <v>0</v>
      </c>
      <c r="CW33" s="95"/>
      <c r="CX33" s="95"/>
      <c r="CY33" s="49"/>
      <c r="CZ33" s="49"/>
      <c r="DA33" s="95"/>
      <c r="DB33" s="95"/>
      <c r="DC33" s="39" t="e">
        <f t="shared" si="72"/>
        <v>#DIV/0!</v>
      </c>
      <c r="DD33" s="49"/>
      <c r="DE33" s="105"/>
      <c r="DF33" s="105"/>
      <c r="DG33" s="95"/>
      <c r="DH33" s="95"/>
      <c r="DI33" s="49"/>
      <c r="DJ33" s="49">
        <f t="shared" si="73"/>
        <v>0</v>
      </c>
      <c r="DK33" s="16"/>
      <c r="DL33" s="49">
        <f t="shared" si="74"/>
        <v>0</v>
      </c>
      <c r="DM33" s="16"/>
      <c r="DN33" s="49">
        <f t="shared" si="75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6"/>
        <v>0.5</v>
      </c>
      <c r="DW33" s="16" t="s">
        <v>171</v>
      </c>
      <c r="DX33" s="49">
        <f t="shared" si="77"/>
        <v>0.5</v>
      </c>
      <c r="DY33" s="16" t="s">
        <v>172</v>
      </c>
      <c r="DZ33" s="49">
        <f t="shared" si="78"/>
        <v>0.5</v>
      </c>
      <c r="EA33" s="16"/>
      <c r="EB33" s="49">
        <f t="shared" si="79"/>
        <v>0</v>
      </c>
      <c r="EC33" s="16"/>
      <c r="ED33" s="49">
        <f t="shared" si="80"/>
        <v>0</v>
      </c>
      <c r="EE33" s="49"/>
      <c r="EF33" s="49"/>
      <c r="EG33" s="77" t="e">
        <f t="shared" si="81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9"/>
        <v>0</v>
      </c>
      <c r="H34" s="39" t="s">
        <v>73</v>
      </c>
      <c r="I34" s="72">
        <f t="shared" ref="I34:I40" si="83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50"/>
        <v>0</v>
      </c>
      <c r="O34" s="39" t="s">
        <v>76</v>
      </c>
      <c r="P34" s="49">
        <f t="shared" ref="P34:P40" si="84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51"/>
        <v>1</v>
      </c>
      <c r="V34" s="16">
        <v>11189.7</v>
      </c>
      <c r="W34" s="16">
        <v>13382</v>
      </c>
      <c r="X34" s="57">
        <f t="shared" si="52"/>
        <v>0.83617545957256023</v>
      </c>
      <c r="Y34" s="39" t="s">
        <v>77</v>
      </c>
      <c r="Z34" s="49">
        <f t="shared" si="53"/>
        <v>1</v>
      </c>
      <c r="AA34" s="100"/>
      <c r="AB34" s="100"/>
      <c r="AC34" s="64" t="e">
        <f t="shared" si="54"/>
        <v>#DIV/0!</v>
      </c>
      <c r="AD34" s="39" t="s">
        <v>77</v>
      </c>
      <c r="AE34" s="49" t="e">
        <f t="shared" si="55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6"/>
        <v>1</v>
      </c>
      <c r="AP34" s="89">
        <v>28.1</v>
      </c>
      <c r="AQ34" s="90">
        <v>11875.1</v>
      </c>
      <c r="AR34" s="58">
        <f t="shared" si="57"/>
        <v>2.3662958627716818E-3</v>
      </c>
      <c r="AS34" s="49">
        <f t="shared" si="58"/>
        <v>-1</v>
      </c>
      <c r="AT34" s="16"/>
      <c r="AU34" s="16">
        <v>22</v>
      </c>
      <c r="AV34" s="57">
        <f t="shared" si="59"/>
        <v>0</v>
      </c>
      <c r="AW34" s="49">
        <f t="shared" si="60"/>
        <v>-1</v>
      </c>
      <c r="AX34" s="89">
        <v>19834.7</v>
      </c>
      <c r="AY34" s="89">
        <v>19834.7</v>
      </c>
      <c r="AZ34" s="57">
        <f t="shared" si="61"/>
        <v>1</v>
      </c>
      <c r="BA34" s="49">
        <f t="shared" si="62"/>
        <v>1</v>
      </c>
      <c r="BB34" s="49"/>
      <c r="BC34" s="49"/>
      <c r="BD34" s="49"/>
      <c r="BE34" s="49"/>
      <c r="BF34" s="49"/>
      <c r="BG34" s="49"/>
      <c r="BH34" s="102">
        <v>19834.7</v>
      </c>
      <c r="BI34" s="102">
        <v>27352</v>
      </c>
      <c r="BJ34" s="102">
        <v>16181.6</v>
      </c>
      <c r="BK34" s="102">
        <v>26911</v>
      </c>
      <c r="BL34" s="57">
        <f t="shared" si="63"/>
        <v>1.2059933780275507</v>
      </c>
      <c r="BM34" s="49">
        <f t="shared" si="64"/>
        <v>1</v>
      </c>
      <c r="BN34" s="16"/>
      <c r="BO34" s="16"/>
      <c r="BP34" s="31"/>
      <c r="BQ34" s="30"/>
      <c r="BR34" s="69">
        <v>0</v>
      </c>
      <c r="BS34" s="49">
        <f t="shared" si="65"/>
        <v>0</v>
      </c>
      <c r="BT34" s="49"/>
      <c r="BU34" s="49"/>
      <c r="BV34" s="16"/>
      <c r="BW34" s="49">
        <f t="shared" si="66"/>
        <v>0</v>
      </c>
      <c r="BX34" s="16"/>
      <c r="BY34" s="16"/>
      <c r="BZ34" s="16"/>
      <c r="CA34" s="30"/>
      <c r="CB34" s="30" t="e">
        <f t="shared" si="67"/>
        <v>#DIV/0!</v>
      </c>
      <c r="CC34" s="30" t="e">
        <f t="shared" si="68"/>
        <v>#DIV/0!</v>
      </c>
      <c r="CD34" s="30"/>
      <c r="CE34" s="90"/>
      <c r="CF34" s="103"/>
      <c r="CG34" s="103"/>
      <c r="CH34" s="30"/>
      <c r="CI34" s="30"/>
      <c r="CJ34" s="20"/>
      <c r="CK34" s="100">
        <v>4306.3999999999996</v>
      </c>
      <c r="CL34" s="57">
        <v>0</v>
      </c>
      <c r="CM34" s="86">
        <f t="shared" si="39"/>
        <v>1</v>
      </c>
      <c r="CN34" s="45"/>
      <c r="CO34" s="49">
        <f t="shared" si="69"/>
        <v>0</v>
      </c>
      <c r="CP34" s="89">
        <v>1</v>
      </c>
      <c r="CQ34" s="89">
        <v>1</v>
      </c>
      <c r="CR34" s="89"/>
      <c r="CS34" s="89"/>
      <c r="CT34" s="89"/>
      <c r="CU34" s="39">
        <f t="shared" si="70"/>
        <v>2</v>
      </c>
      <c r="CV34" s="49">
        <f t="shared" si="71"/>
        <v>0</v>
      </c>
      <c r="CW34" s="95"/>
      <c r="CX34" s="95"/>
      <c r="CY34" s="49"/>
      <c r="CZ34" s="49"/>
      <c r="DA34" s="95"/>
      <c r="DB34" s="95"/>
      <c r="DC34" s="39" t="e">
        <f t="shared" si="72"/>
        <v>#DIV/0!</v>
      </c>
      <c r="DD34" s="49"/>
      <c r="DE34" s="105"/>
      <c r="DF34" s="105"/>
      <c r="DG34" s="95"/>
      <c r="DH34" s="95"/>
      <c r="DI34" s="49"/>
      <c r="DJ34" s="49">
        <f t="shared" si="73"/>
        <v>0</v>
      </c>
      <c r="DK34" s="16" t="s">
        <v>138</v>
      </c>
      <c r="DL34" s="49">
        <f t="shared" si="74"/>
        <v>1</v>
      </c>
      <c r="DM34" s="16" t="s">
        <v>139</v>
      </c>
      <c r="DN34" s="49">
        <f t="shared" si="75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6"/>
        <v>0.5</v>
      </c>
      <c r="DW34" s="16" t="s">
        <v>141</v>
      </c>
      <c r="DX34" s="49">
        <f t="shared" si="77"/>
        <v>0.5</v>
      </c>
      <c r="DY34" s="16" t="s">
        <v>142</v>
      </c>
      <c r="DZ34" s="49">
        <f t="shared" si="78"/>
        <v>0.5</v>
      </c>
      <c r="EA34" s="16" t="s">
        <v>143</v>
      </c>
      <c r="EB34" s="49">
        <f t="shared" si="79"/>
        <v>0.5</v>
      </c>
      <c r="EC34" s="16"/>
      <c r="ED34" s="49">
        <f t="shared" si="80"/>
        <v>0</v>
      </c>
      <c r="EE34" s="49"/>
      <c r="EF34" s="49"/>
      <c r="EG34" s="77" t="e">
        <f t="shared" si="81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9"/>
        <v>0</v>
      </c>
      <c r="H35" s="39" t="s">
        <v>73</v>
      </c>
      <c r="I35" s="72">
        <f t="shared" si="83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50"/>
        <v>3.1848318787632779E-2</v>
      </c>
      <c r="O35" s="39" t="s">
        <v>76</v>
      </c>
      <c r="P35" s="49">
        <f t="shared" si="84"/>
        <v>1</v>
      </c>
      <c r="Q35" s="13">
        <v>564.9</v>
      </c>
      <c r="R35" s="32">
        <v>6864.9</v>
      </c>
      <c r="S35" s="57">
        <f t="shared" ref="S35:S42" si="85">Q35/R35</f>
        <v>8.2288161517283576E-2</v>
      </c>
      <c r="T35" s="39" t="s">
        <v>77</v>
      </c>
      <c r="U35" s="49">
        <f t="shared" si="51"/>
        <v>1</v>
      </c>
      <c r="V35" s="16">
        <v>8277.2000000000007</v>
      </c>
      <c r="W35" s="16">
        <v>13672</v>
      </c>
      <c r="X35" s="57">
        <f t="shared" si="52"/>
        <v>0.6054125219426566</v>
      </c>
      <c r="Y35" s="39" t="s">
        <v>77</v>
      </c>
      <c r="Z35" s="49">
        <f t="shared" si="53"/>
        <v>1</v>
      </c>
      <c r="AA35" s="100"/>
      <c r="AB35" s="100"/>
      <c r="AC35" s="64" t="e">
        <f t="shared" si="54"/>
        <v>#DIV/0!</v>
      </c>
      <c r="AD35" s="39" t="s">
        <v>77</v>
      </c>
      <c r="AE35" s="49" t="e">
        <f t="shared" si="55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6"/>
        <v>1</v>
      </c>
      <c r="AP35" s="89">
        <v>591.6</v>
      </c>
      <c r="AQ35" s="90">
        <v>15041</v>
      </c>
      <c r="AR35" s="58">
        <f t="shared" si="57"/>
        <v>3.9332491190745299E-2</v>
      </c>
      <c r="AS35" s="49">
        <f t="shared" si="58"/>
        <v>-1</v>
      </c>
      <c r="AT35" s="16"/>
      <c r="AU35" s="16">
        <v>22</v>
      </c>
      <c r="AV35" s="57">
        <f t="shared" si="59"/>
        <v>0</v>
      </c>
      <c r="AW35" s="49">
        <f t="shared" si="60"/>
        <v>-1</v>
      </c>
      <c r="AX35" s="89">
        <v>17737.2</v>
      </c>
      <c r="AY35" s="89">
        <v>17737.2</v>
      </c>
      <c r="AZ35" s="57">
        <f t="shared" si="61"/>
        <v>1</v>
      </c>
      <c r="BA35" s="49">
        <f t="shared" si="62"/>
        <v>1</v>
      </c>
      <c r="BB35" s="49"/>
      <c r="BC35" s="49"/>
      <c r="BD35" s="49"/>
      <c r="BE35" s="49"/>
      <c r="BF35" s="49"/>
      <c r="BG35" s="49"/>
      <c r="BH35" s="102">
        <v>17737.2</v>
      </c>
      <c r="BI35" s="102">
        <v>36970</v>
      </c>
      <c r="BJ35" s="102">
        <v>20104.8</v>
      </c>
      <c r="BK35" s="102">
        <v>32817</v>
      </c>
      <c r="BL35" s="57">
        <f t="shared" si="63"/>
        <v>0.78313157098459485</v>
      </c>
      <c r="BM35" s="49">
        <f t="shared" si="64"/>
        <v>0</v>
      </c>
      <c r="BN35" s="16"/>
      <c r="BO35" s="16"/>
      <c r="BP35" s="31"/>
      <c r="BQ35" s="30"/>
      <c r="BR35" s="69">
        <v>0</v>
      </c>
      <c r="BS35" s="49">
        <f t="shared" si="65"/>
        <v>0</v>
      </c>
      <c r="BT35" s="49"/>
      <c r="BU35" s="49"/>
      <c r="BV35" s="16">
        <v>2508.5</v>
      </c>
      <c r="BW35" s="49">
        <f t="shared" si="66"/>
        <v>-1</v>
      </c>
      <c r="BX35" s="16"/>
      <c r="BY35" s="16"/>
      <c r="BZ35" s="16"/>
      <c r="CA35" s="30"/>
      <c r="CB35" s="30" t="e">
        <f t="shared" si="67"/>
        <v>#DIV/0!</v>
      </c>
      <c r="CC35" s="30" t="e">
        <f t="shared" si="68"/>
        <v>#DIV/0!</v>
      </c>
      <c r="CD35" s="30"/>
      <c r="CE35" s="90"/>
      <c r="CF35" s="103"/>
      <c r="CG35" s="103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39"/>
        <v>#REF!</v>
      </c>
      <c r="CN35" s="45"/>
      <c r="CO35" s="49">
        <f t="shared" si="69"/>
        <v>0</v>
      </c>
      <c r="CP35" s="89"/>
      <c r="CQ35" s="89"/>
      <c r="CR35" s="89">
        <v>1</v>
      </c>
      <c r="CS35" s="89"/>
      <c r="CT35" s="89"/>
      <c r="CU35" s="39">
        <f t="shared" si="70"/>
        <v>1</v>
      </c>
      <c r="CV35" s="49">
        <f t="shared" si="71"/>
        <v>0</v>
      </c>
      <c r="CW35" s="95"/>
      <c r="CX35" s="95"/>
      <c r="CY35" s="49"/>
      <c r="CZ35" s="49"/>
      <c r="DA35" s="95"/>
      <c r="DB35" s="95"/>
      <c r="DC35" s="39" t="e">
        <f t="shared" si="72"/>
        <v>#DIV/0!</v>
      </c>
      <c r="DD35" s="49"/>
      <c r="DE35" s="105"/>
      <c r="DF35" s="105"/>
      <c r="DG35" s="95"/>
      <c r="DH35" s="95"/>
      <c r="DI35" s="49"/>
      <c r="DJ35" s="49">
        <f t="shared" si="73"/>
        <v>0</v>
      </c>
      <c r="DK35" s="16"/>
      <c r="DL35" s="49">
        <f t="shared" si="74"/>
        <v>0</v>
      </c>
      <c r="DM35" s="16"/>
      <c r="DN35" s="49">
        <f t="shared" si="75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6"/>
        <v>0.5</v>
      </c>
      <c r="DW35" s="16" t="s">
        <v>189</v>
      </c>
      <c r="DX35" s="49">
        <f t="shared" si="77"/>
        <v>0.5</v>
      </c>
      <c r="DY35" s="16" t="s">
        <v>190</v>
      </c>
      <c r="DZ35" s="49">
        <f t="shared" si="78"/>
        <v>0.5</v>
      </c>
      <c r="EA35" s="16"/>
      <c r="EB35" s="49">
        <f t="shared" si="79"/>
        <v>0</v>
      </c>
      <c r="EC35" s="16"/>
      <c r="ED35" s="49">
        <f t="shared" si="80"/>
        <v>0</v>
      </c>
      <c r="EE35" s="49"/>
      <c r="EF35" s="49"/>
      <c r="EG35" s="77" t="e">
        <f t="shared" si="81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3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50"/>
        <v>0.19528757545641207</v>
      </c>
      <c r="O36" s="39" t="s">
        <v>76</v>
      </c>
      <c r="P36" s="49">
        <f t="shared" si="84"/>
        <v>1</v>
      </c>
      <c r="Q36" s="13">
        <v>5050</v>
      </c>
      <c r="R36" s="32">
        <v>7300</v>
      </c>
      <c r="S36" s="57">
        <f t="shared" si="85"/>
        <v>0.69178082191780821</v>
      </c>
      <c r="T36" s="39" t="s">
        <v>77</v>
      </c>
      <c r="U36" s="49">
        <f t="shared" si="51"/>
        <v>1</v>
      </c>
      <c r="V36" s="16">
        <v>12712.9</v>
      </c>
      <c r="W36" s="16">
        <v>14588</v>
      </c>
      <c r="X36" s="57">
        <f t="shared" si="52"/>
        <v>0.8714628461749383</v>
      </c>
      <c r="Y36" s="39" t="s">
        <v>77</v>
      </c>
      <c r="Z36" s="49">
        <f t="shared" si="53"/>
        <v>1</v>
      </c>
      <c r="AA36" s="100"/>
      <c r="AB36" s="100"/>
      <c r="AC36" s="64" t="e">
        <f t="shared" si="54"/>
        <v>#DIV/0!</v>
      </c>
      <c r="AD36" s="39" t="s">
        <v>77</v>
      </c>
      <c r="AE36" s="49" t="e">
        <f t="shared" si="55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6"/>
        <v>1</v>
      </c>
      <c r="AP36" s="89">
        <v>1329.9</v>
      </c>
      <c r="AQ36" s="90">
        <v>20209.2</v>
      </c>
      <c r="AR36" s="58">
        <f t="shared" si="57"/>
        <v>6.5806662312214242E-2</v>
      </c>
      <c r="AS36" s="49">
        <f t="shared" si="58"/>
        <v>-1</v>
      </c>
      <c r="AT36" s="16"/>
      <c r="AU36" s="16">
        <v>37</v>
      </c>
      <c r="AV36" s="57">
        <f t="shared" si="59"/>
        <v>0</v>
      </c>
      <c r="AW36" s="49">
        <f t="shared" si="60"/>
        <v>-1</v>
      </c>
      <c r="AX36" s="89">
        <v>25859.3</v>
      </c>
      <c r="AY36" s="89">
        <v>25640.3</v>
      </c>
      <c r="AZ36" s="57">
        <f t="shared" si="61"/>
        <v>1.0085412417171407</v>
      </c>
      <c r="BA36" s="49">
        <f t="shared" si="62"/>
        <v>1</v>
      </c>
      <c r="BB36" s="49"/>
      <c r="BC36" s="49"/>
      <c r="BD36" s="49"/>
      <c r="BE36" s="49"/>
      <c r="BF36" s="49"/>
      <c r="BG36" s="49"/>
      <c r="BH36" s="102">
        <v>25859.3</v>
      </c>
      <c r="BI36" s="102">
        <v>49215</v>
      </c>
      <c r="BJ36" s="102">
        <v>24553.3</v>
      </c>
      <c r="BK36" s="102">
        <v>45018</v>
      </c>
      <c r="BL36" s="57">
        <f t="shared" si="63"/>
        <v>0.96337550960687479</v>
      </c>
      <c r="BM36" s="49">
        <f t="shared" si="64"/>
        <v>0</v>
      </c>
      <c r="BN36" s="16"/>
      <c r="BO36" s="16"/>
      <c r="BP36" s="31"/>
      <c r="BQ36" s="30"/>
      <c r="BR36" s="69">
        <v>0</v>
      </c>
      <c r="BS36" s="49">
        <f t="shared" si="65"/>
        <v>0</v>
      </c>
      <c r="BT36" s="49"/>
      <c r="BU36" s="49"/>
      <c r="BV36" s="16"/>
      <c r="BW36" s="49">
        <f t="shared" si="66"/>
        <v>0</v>
      </c>
      <c r="BX36" s="16"/>
      <c r="BY36" s="16"/>
      <c r="BZ36" s="16"/>
      <c r="CA36" s="30"/>
      <c r="CB36" s="30" t="e">
        <f t="shared" si="67"/>
        <v>#DIV/0!</v>
      </c>
      <c r="CC36" s="30" t="e">
        <f t="shared" si="68"/>
        <v>#DIV/0!</v>
      </c>
      <c r="CD36" s="30"/>
      <c r="CE36" s="90"/>
      <c r="CF36" s="103"/>
      <c r="CG36" s="103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39"/>
        <v>#REF!</v>
      </c>
      <c r="CN36" s="45"/>
      <c r="CO36" s="49">
        <f t="shared" si="69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70"/>
        <v>4</v>
      </c>
      <c r="CV36" s="49">
        <f t="shared" si="71"/>
        <v>0</v>
      </c>
      <c r="CW36" s="95"/>
      <c r="CX36" s="95"/>
      <c r="CY36" s="49"/>
      <c r="CZ36" s="49"/>
      <c r="DA36" s="95"/>
      <c r="DB36" s="95"/>
      <c r="DC36" s="39" t="e">
        <f t="shared" si="72"/>
        <v>#DIV/0!</v>
      </c>
      <c r="DD36" s="49"/>
      <c r="DE36" s="105"/>
      <c r="DF36" s="105"/>
      <c r="DG36" s="95"/>
      <c r="DH36" s="95"/>
      <c r="DI36" s="49"/>
      <c r="DJ36" s="49">
        <f t="shared" si="73"/>
        <v>0</v>
      </c>
      <c r="DK36" s="16"/>
      <c r="DL36" s="49">
        <f t="shared" si="74"/>
        <v>0</v>
      </c>
      <c r="DM36" s="16"/>
      <c r="DN36" s="49">
        <f t="shared" si="75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6"/>
        <v>0.5</v>
      </c>
      <c r="DW36" s="16" t="s">
        <v>192</v>
      </c>
      <c r="DX36" s="49">
        <f t="shared" si="77"/>
        <v>0.5</v>
      </c>
      <c r="DY36" s="16" t="s">
        <v>193</v>
      </c>
      <c r="DZ36" s="49">
        <f t="shared" si="78"/>
        <v>0.5</v>
      </c>
      <c r="EA36" s="16"/>
      <c r="EB36" s="49">
        <f t="shared" si="79"/>
        <v>0</v>
      </c>
      <c r="EC36" s="16"/>
      <c r="ED36" s="49">
        <f t="shared" si="80"/>
        <v>0</v>
      </c>
      <c r="EE36" s="49"/>
      <c r="EF36" s="49"/>
      <c r="EG36" s="77" t="e">
        <f t="shared" si="81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6">(B37)/(C37-D37-E37)</f>
        <v>1.6611125934588727E-2</v>
      </c>
      <c r="H37" s="39" t="s">
        <v>73</v>
      </c>
      <c r="I37" s="72">
        <f t="shared" si="83"/>
        <v>1</v>
      </c>
      <c r="J37" s="13"/>
      <c r="K37" s="14">
        <v>374669.1</v>
      </c>
      <c r="L37" s="73">
        <v>295336.40000000002</v>
      </c>
      <c r="M37" s="30"/>
      <c r="N37" s="55">
        <f t="shared" si="50"/>
        <v>0</v>
      </c>
      <c r="O37" s="39" t="s">
        <v>76</v>
      </c>
      <c r="P37" s="49">
        <f t="shared" si="84"/>
        <v>1</v>
      </c>
      <c r="Q37" s="13"/>
      <c r="R37" s="32">
        <v>5165</v>
      </c>
      <c r="S37" s="57">
        <f t="shared" si="85"/>
        <v>0</v>
      </c>
      <c r="T37" s="39" t="s">
        <v>77</v>
      </c>
      <c r="U37" s="49">
        <f t="shared" si="51"/>
        <v>1</v>
      </c>
      <c r="V37" s="16">
        <v>13559.9</v>
      </c>
      <c r="W37" s="16">
        <v>17919</v>
      </c>
      <c r="X37" s="57">
        <f t="shared" si="52"/>
        <v>0.75673307662257938</v>
      </c>
      <c r="Y37" s="39" t="s">
        <v>77</v>
      </c>
      <c r="Z37" s="49">
        <f t="shared" si="53"/>
        <v>1</v>
      </c>
      <c r="AA37" s="100"/>
      <c r="AB37" s="100"/>
      <c r="AC37" s="64" t="e">
        <f t="shared" si="54"/>
        <v>#DIV/0!</v>
      </c>
      <c r="AD37" s="39" t="s">
        <v>77</v>
      </c>
      <c r="AE37" s="49" t="e">
        <f t="shared" si="55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6"/>
        <v>1</v>
      </c>
      <c r="AP37" s="89">
        <v>801.7</v>
      </c>
      <c r="AQ37" s="90">
        <v>33334.800000000003</v>
      </c>
      <c r="AR37" s="58">
        <f t="shared" si="57"/>
        <v>2.4049941802560686E-2</v>
      </c>
      <c r="AS37" s="49">
        <f t="shared" si="58"/>
        <v>-1</v>
      </c>
      <c r="AT37" s="16"/>
      <c r="AU37" s="16">
        <v>100</v>
      </c>
      <c r="AV37" s="57">
        <f t="shared" si="59"/>
        <v>0</v>
      </c>
      <c r="AW37" s="49">
        <f t="shared" si="60"/>
        <v>-1</v>
      </c>
      <c r="AX37" s="89">
        <v>79332.7</v>
      </c>
      <c r="AY37" s="89">
        <v>76568.7</v>
      </c>
      <c r="AZ37" s="57">
        <f t="shared" si="61"/>
        <v>1.0360983012640936</v>
      </c>
      <c r="BA37" s="49">
        <f t="shared" si="62"/>
        <v>1</v>
      </c>
      <c r="BB37" s="49"/>
      <c r="BC37" s="49"/>
      <c r="BD37" s="49"/>
      <c r="BE37" s="49"/>
      <c r="BF37" s="49"/>
      <c r="BG37" s="49"/>
      <c r="BH37" s="102">
        <v>79332.7</v>
      </c>
      <c r="BI37" s="102">
        <v>59272</v>
      </c>
      <c r="BJ37" s="102">
        <v>65979</v>
      </c>
      <c r="BK37" s="102">
        <v>75250</v>
      </c>
      <c r="BL37" s="57">
        <f t="shared" si="63"/>
        <v>1.5265232694142767</v>
      </c>
      <c r="BM37" s="49">
        <f t="shared" si="64"/>
        <v>1</v>
      </c>
      <c r="BN37" s="16"/>
      <c r="BO37" s="16"/>
      <c r="BP37" s="31"/>
      <c r="BQ37" s="30"/>
      <c r="BR37" s="69">
        <v>0</v>
      </c>
      <c r="BS37" s="49">
        <f t="shared" si="65"/>
        <v>0</v>
      </c>
      <c r="BT37" s="49"/>
      <c r="BU37" s="49"/>
      <c r="BV37" s="16"/>
      <c r="BW37" s="49">
        <f t="shared" si="66"/>
        <v>0</v>
      </c>
      <c r="BX37" s="16"/>
      <c r="BY37" s="16"/>
      <c r="BZ37" s="16"/>
      <c r="CA37" s="30"/>
      <c r="CB37" s="30" t="e">
        <f t="shared" si="67"/>
        <v>#DIV/0!</v>
      </c>
      <c r="CC37" s="30" t="e">
        <f t="shared" si="68"/>
        <v>#DIV/0!</v>
      </c>
      <c r="CD37" s="30"/>
      <c r="CE37" s="90"/>
      <c r="CF37" s="103"/>
      <c r="CG37" s="103"/>
      <c r="CH37" s="30"/>
      <c r="CI37" s="30"/>
      <c r="CJ37" s="20"/>
      <c r="CK37" s="100">
        <v>17614.599999999999</v>
      </c>
      <c r="CL37" s="57">
        <v>0</v>
      </c>
      <c r="CM37" s="86">
        <f t="shared" si="39"/>
        <v>1</v>
      </c>
      <c r="CN37" s="45"/>
      <c r="CO37" s="49">
        <f t="shared" si="69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70"/>
        <v>5</v>
      </c>
      <c r="CV37" s="49">
        <f t="shared" si="71"/>
        <v>1</v>
      </c>
      <c r="CW37" s="95"/>
      <c r="CX37" s="95"/>
      <c r="CY37" s="49"/>
      <c r="CZ37" s="49"/>
      <c r="DA37" s="95"/>
      <c r="DB37" s="95"/>
      <c r="DC37" s="39" t="e">
        <f t="shared" si="72"/>
        <v>#DIV/0!</v>
      </c>
      <c r="DD37" s="49"/>
      <c r="DE37" s="105"/>
      <c r="DF37" s="105"/>
      <c r="DG37" s="95"/>
      <c r="DH37" s="95"/>
      <c r="DI37" s="49"/>
      <c r="DJ37" s="49">
        <f t="shared" si="73"/>
        <v>0</v>
      </c>
      <c r="DK37" s="16" t="s">
        <v>194</v>
      </c>
      <c r="DL37" s="49">
        <f t="shared" si="74"/>
        <v>1</v>
      </c>
      <c r="DM37" s="16"/>
      <c r="DN37" s="49">
        <f t="shared" si="75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6"/>
        <v>0.5</v>
      </c>
      <c r="DW37" s="16" t="s">
        <v>196</v>
      </c>
      <c r="DX37" s="49">
        <f t="shared" si="77"/>
        <v>0.5</v>
      </c>
      <c r="DY37" s="16" t="s">
        <v>197</v>
      </c>
      <c r="DZ37" s="49">
        <f t="shared" si="78"/>
        <v>0.5</v>
      </c>
      <c r="EA37" s="16" t="s">
        <v>198</v>
      </c>
      <c r="EB37" s="49">
        <f t="shared" si="79"/>
        <v>0.5</v>
      </c>
      <c r="EC37" s="16"/>
      <c r="ED37" s="49">
        <f t="shared" si="80"/>
        <v>0</v>
      </c>
      <c r="EE37" s="49"/>
      <c r="EF37" s="49"/>
      <c r="EG37" s="77" t="e">
        <f t="shared" si="81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6"/>
        <v>0</v>
      </c>
      <c r="H38" s="39" t="s">
        <v>73</v>
      </c>
      <c r="I38" s="72">
        <f t="shared" si="83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50"/>
        <v>2.4277910671569852E-2</v>
      </c>
      <c r="O38" s="39" t="s">
        <v>76</v>
      </c>
      <c r="P38" s="49">
        <f t="shared" si="84"/>
        <v>1</v>
      </c>
      <c r="Q38" s="13">
        <v>680</v>
      </c>
      <c r="R38" s="32">
        <v>1000</v>
      </c>
      <c r="S38" s="57">
        <f t="shared" si="85"/>
        <v>0.68</v>
      </c>
      <c r="T38" s="39" t="s">
        <v>77</v>
      </c>
      <c r="U38" s="49">
        <f t="shared" si="51"/>
        <v>1</v>
      </c>
      <c r="V38" s="16">
        <v>13171.7</v>
      </c>
      <c r="W38" s="16">
        <v>14574</v>
      </c>
      <c r="X38" s="57">
        <f t="shared" si="52"/>
        <v>0.90378070536571986</v>
      </c>
      <c r="Y38" s="39" t="s">
        <v>77</v>
      </c>
      <c r="Z38" s="49">
        <f t="shared" si="53"/>
        <v>1</v>
      </c>
      <c r="AA38" s="100"/>
      <c r="AB38" s="100"/>
      <c r="AC38" s="64" t="e">
        <f t="shared" si="54"/>
        <v>#DIV/0!</v>
      </c>
      <c r="AD38" s="39" t="s">
        <v>77</v>
      </c>
      <c r="AE38" s="49" t="e">
        <f t="shared" si="55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6"/>
        <v>1</v>
      </c>
      <c r="AP38" s="89">
        <v>233.8</v>
      </c>
      <c r="AQ38" s="90">
        <v>22965.4</v>
      </c>
      <c r="AR38" s="58">
        <f t="shared" si="57"/>
        <v>1.018053245316868E-2</v>
      </c>
      <c r="AS38" s="49">
        <f t="shared" si="58"/>
        <v>-1</v>
      </c>
      <c r="AT38" s="16"/>
      <c r="AU38" s="16">
        <v>37</v>
      </c>
      <c r="AV38" s="57">
        <f t="shared" si="59"/>
        <v>0</v>
      </c>
      <c r="AW38" s="49">
        <f t="shared" si="60"/>
        <v>-1</v>
      </c>
      <c r="AX38" s="89">
        <v>28009</v>
      </c>
      <c r="AY38" s="89">
        <v>28009</v>
      </c>
      <c r="AZ38" s="57">
        <f t="shared" si="61"/>
        <v>1</v>
      </c>
      <c r="BA38" s="49">
        <f t="shared" si="62"/>
        <v>1</v>
      </c>
      <c r="BB38" s="49"/>
      <c r="BC38" s="49"/>
      <c r="BD38" s="49"/>
      <c r="BE38" s="49"/>
      <c r="BF38" s="49"/>
      <c r="BG38" s="49"/>
      <c r="BH38" s="102">
        <v>28009</v>
      </c>
      <c r="BI38" s="102">
        <v>60199</v>
      </c>
      <c r="BJ38" s="102">
        <v>24450</v>
      </c>
      <c r="BK38" s="102">
        <v>52693</v>
      </c>
      <c r="BL38" s="57">
        <f t="shared" si="63"/>
        <v>1.0027262592021398</v>
      </c>
      <c r="BM38" s="49">
        <f t="shared" si="64"/>
        <v>1</v>
      </c>
      <c r="BN38" s="16"/>
      <c r="BO38" s="16"/>
      <c r="BP38" s="31"/>
      <c r="BQ38" s="30"/>
      <c r="BR38" s="69">
        <v>0</v>
      </c>
      <c r="BS38" s="49">
        <f t="shared" si="65"/>
        <v>0</v>
      </c>
      <c r="BT38" s="49"/>
      <c r="BU38" s="49"/>
      <c r="BV38" s="16">
        <v>553.70000000000005</v>
      </c>
      <c r="BW38" s="49">
        <f t="shared" si="66"/>
        <v>-1</v>
      </c>
      <c r="BX38" s="16"/>
      <c r="BY38" s="16"/>
      <c r="BZ38" s="16"/>
      <c r="CA38" s="30"/>
      <c r="CB38" s="30" t="e">
        <f t="shared" si="67"/>
        <v>#DIV/0!</v>
      </c>
      <c r="CC38" s="30" t="e">
        <f t="shared" si="68"/>
        <v>#DIV/0!</v>
      </c>
      <c r="CD38" s="30"/>
      <c r="CE38" s="90"/>
      <c r="CF38" s="103"/>
      <c r="CG38" s="103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39"/>
        <v>0</v>
      </c>
      <c r="CN38" s="45"/>
      <c r="CO38" s="49">
        <f t="shared" si="69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70"/>
        <v>3</v>
      </c>
      <c r="CV38" s="49">
        <f t="shared" si="71"/>
        <v>0</v>
      </c>
      <c r="CW38" s="95"/>
      <c r="CX38" s="95"/>
      <c r="CY38" s="49"/>
      <c r="CZ38" s="49"/>
      <c r="DA38" s="95"/>
      <c r="DB38" s="95"/>
      <c r="DC38" s="39" t="e">
        <f t="shared" si="72"/>
        <v>#DIV/0!</v>
      </c>
      <c r="DD38" s="49"/>
      <c r="DE38" s="105"/>
      <c r="DF38" s="105"/>
      <c r="DG38" s="95"/>
      <c r="DH38" s="95"/>
      <c r="DI38" s="49"/>
      <c r="DJ38" s="49">
        <f t="shared" si="73"/>
        <v>0</v>
      </c>
      <c r="DK38" s="16"/>
      <c r="DL38" s="49">
        <f t="shared" si="74"/>
        <v>0</v>
      </c>
      <c r="DM38" s="16"/>
      <c r="DN38" s="49">
        <f t="shared" si="75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6"/>
        <v>0.5</v>
      </c>
      <c r="DW38" s="16" t="s">
        <v>136</v>
      </c>
      <c r="DX38" s="49">
        <f t="shared" si="77"/>
        <v>0.5</v>
      </c>
      <c r="DY38" s="16" t="s">
        <v>137</v>
      </c>
      <c r="DZ38" s="49">
        <f t="shared" si="78"/>
        <v>0.5</v>
      </c>
      <c r="EA38" s="16"/>
      <c r="EB38" s="49">
        <f t="shared" si="79"/>
        <v>0</v>
      </c>
      <c r="EC38" s="16"/>
      <c r="ED38" s="49">
        <f t="shared" si="80"/>
        <v>0</v>
      </c>
      <c r="EE38" s="49"/>
      <c r="EF38" s="49"/>
      <c r="EG38" s="77" t="e">
        <f t="shared" si="81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6"/>
        <v>0</v>
      </c>
      <c r="H39" s="39" t="s">
        <v>73</v>
      </c>
      <c r="I39" s="72">
        <f t="shared" si="83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50"/>
        <v>1.6868059047931299E-2</v>
      </c>
      <c r="O39" s="39" t="s">
        <v>76</v>
      </c>
      <c r="P39" s="49">
        <f t="shared" si="84"/>
        <v>1</v>
      </c>
      <c r="Q39" s="13">
        <v>607.1</v>
      </c>
      <c r="R39" s="32">
        <v>3962</v>
      </c>
      <c r="S39" s="57">
        <f t="shared" si="85"/>
        <v>0.1532306915699142</v>
      </c>
      <c r="T39" s="39" t="s">
        <v>77</v>
      </c>
      <c r="U39" s="49">
        <f t="shared" si="51"/>
        <v>1</v>
      </c>
      <c r="V39" s="16">
        <v>12565.5</v>
      </c>
      <c r="W39" s="16">
        <v>14720</v>
      </c>
      <c r="X39" s="57">
        <f t="shared" si="52"/>
        <v>0.85363451086956521</v>
      </c>
      <c r="Y39" s="39" t="s">
        <v>77</v>
      </c>
      <c r="Z39" s="49">
        <f t="shared" si="53"/>
        <v>1</v>
      </c>
      <c r="AA39" s="100"/>
      <c r="AB39" s="100"/>
      <c r="AC39" s="64" t="e">
        <f t="shared" si="54"/>
        <v>#DIV/0!</v>
      </c>
      <c r="AD39" s="39" t="s">
        <v>77</v>
      </c>
      <c r="AE39" s="49" t="e">
        <f t="shared" si="55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6"/>
        <v>1</v>
      </c>
      <c r="AP39" s="89">
        <v>55.9</v>
      </c>
      <c r="AQ39" s="90">
        <v>14326.9</v>
      </c>
      <c r="AR39" s="58">
        <f t="shared" si="57"/>
        <v>3.9017512511429547E-3</v>
      </c>
      <c r="AS39" s="49">
        <f t="shared" si="58"/>
        <v>-1</v>
      </c>
      <c r="AT39" s="16"/>
      <c r="AU39" s="16">
        <v>35</v>
      </c>
      <c r="AV39" s="57">
        <f t="shared" si="59"/>
        <v>0</v>
      </c>
      <c r="AW39" s="49">
        <f t="shared" si="60"/>
        <v>-1</v>
      </c>
      <c r="AX39" s="89">
        <v>35991.1</v>
      </c>
      <c r="AY39" s="89">
        <v>35901.1</v>
      </c>
      <c r="AZ39" s="57">
        <f t="shared" si="61"/>
        <v>1.002506886975608</v>
      </c>
      <c r="BA39" s="49">
        <f t="shared" si="62"/>
        <v>1</v>
      </c>
      <c r="BB39" s="49"/>
      <c r="BC39" s="49"/>
      <c r="BD39" s="49"/>
      <c r="BE39" s="49"/>
      <c r="BF39" s="49"/>
      <c r="BG39" s="49"/>
      <c r="BH39" s="102">
        <v>35991.1</v>
      </c>
      <c r="BI39" s="102">
        <v>56429</v>
      </c>
      <c r="BJ39" s="102">
        <v>31975.8</v>
      </c>
      <c r="BK39" s="102">
        <v>48957</v>
      </c>
      <c r="BL39" s="57">
        <f t="shared" si="63"/>
        <v>0.97653124723011919</v>
      </c>
      <c r="BM39" s="49">
        <f t="shared" si="64"/>
        <v>0</v>
      </c>
      <c r="BN39" s="16"/>
      <c r="BO39" s="16"/>
      <c r="BP39" s="31"/>
      <c r="BQ39" s="30"/>
      <c r="BR39" s="69">
        <v>0</v>
      </c>
      <c r="BS39" s="49">
        <f t="shared" si="65"/>
        <v>0</v>
      </c>
      <c r="BT39" s="49"/>
      <c r="BU39" s="49"/>
      <c r="BV39" s="16"/>
      <c r="BW39" s="49">
        <f t="shared" si="66"/>
        <v>0</v>
      </c>
      <c r="BX39" s="16"/>
      <c r="BY39" s="16"/>
      <c r="BZ39" s="16"/>
      <c r="CA39" s="30"/>
      <c r="CB39" s="30" t="e">
        <f t="shared" si="67"/>
        <v>#DIV/0!</v>
      </c>
      <c r="CC39" s="30" t="e">
        <f t="shared" si="68"/>
        <v>#DIV/0!</v>
      </c>
      <c r="CD39" s="30"/>
      <c r="CE39" s="90"/>
      <c r="CF39" s="103"/>
      <c r="CG39" s="103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39"/>
        <v>0</v>
      </c>
      <c r="CN39" s="45">
        <v>9</v>
      </c>
      <c r="CO39" s="49">
        <f t="shared" si="69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70"/>
        <v>3</v>
      </c>
      <c r="CV39" s="49">
        <f t="shared" si="71"/>
        <v>0</v>
      </c>
      <c r="CW39" s="95"/>
      <c r="CX39" s="95"/>
      <c r="CY39" s="49"/>
      <c r="CZ39" s="49"/>
      <c r="DA39" s="95"/>
      <c r="DB39" s="95"/>
      <c r="DC39" s="39" t="e">
        <f t="shared" si="72"/>
        <v>#DIV/0!</v>
      </c>
      <c r="DD39" s="49"/>
      <c r="DE39" s="105"/>
      <c r="DF39" s="105"/>
      <c r="DG39" s="95"/>
      <c r="DH39" s="95"/>
      <c r="DI39" s="49"/>
      <c r="DJ39" s="49">
        <f t="shared" si="73"/>
        <v>0</v>
      </c>
      <c r="DK39" s="16"/>
      <c r="DL39" s="49">
        <f t="shared" si="74"/>
        <v>0</v>
      </c>
      <c r="DM39" s="16"/>
      <c r="DN39" s="49">
        <f t="shared" si="75"/>
        <v>0</v>
      </c>
      <c r="DO39" s="49"/>
      <c r="DP39" s="49"/>
      <c r="DQ39" s="49"/>
      <c r="DR39" s="49"/>
      <c r="DS39" s="49"/>
      <c r="DT39" s="49"/>
      <c r="DU39" s="16"/>
      <c r="DV39" s="49">
        <f t="shared" si="76"/>
        <v>0</v>
      </c>
      <c r="DW39" s="16" t="s">
        <v>131</v>
      </c>
      <c r="DX39" s="49">
        <f t="shared" si="77"/>
        <v>0.5</v>
      </c>
      <c r="DY39" s="16" t="s">
        <v>217</v>
      </c>
      <c r="DZ39" s="49">
        <f t="shared" si="78"/>
        <v>0.5</v>
      </c>
      <c r="EA39" s="16"/>
      <c r="EB39" s="49">
        <f t="shared" si="79"/>
        <v>0</v>
      </c>
      <c r="EC39" s="16"/>
      <c r="ED39" s="49">
        <f t="shared" si="80"/>
        <v>0</v>
      </c>
      <c r="EE39" s="49"/>
      <c r="EF39" s="49"/>
      <c r="EG39" s="77" t="e">
        <f t="shared" si="81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6"/>
        <v>0</v>
      </c>
      <c r="H40" s="39" t="s">
        <v>73</v>
      </c>
      <c r="I40" s="72">
        <f t="shared" si="83"/>
        <v>1</v>
      </c>
      <c r="J40" s="13"/>
      <c r="K40" s="14">
        <v>153677.79999999999</v>
      </c>
      <c r="L40" s="73">
        <v>126417</v>
      </c>
      <c r="M40" s="30"/>
      <c r="N40" s="55">
        <f t="shared" si="50"/>
        <v>0</v>
      </c>
      <c r="O40" s="39" t="s">
        <v>76</v>
      </c>
      <c r="P40" s="49">
        <f t="shared" si="84"/>
        <v>1</v>
      </c>
      <c r="Q40" s="13"/>
      <c r="R40" s="32">
        <v>2580</v>
      </c>
      <c r="S40" s="57">
        <f t="shared" si="85"/>
        <v>0</v>
      </c>
      <c r="T40" s="39" t="s">
        <v>77</v>
      </c>
      <c r="U40" s="49">
        <f t="shared" si="51"/>
        <v>1</v>
      </c>
      <c r="V40" s="16">
        <v>15502</v>
      </c>
      <c r="W40" s="16">
        <v>15530</v>
      </c>
      <c r="X40" s="57">
        <f t="shared" si="52"/>
        <v>0.99819703799098514</v>
      </c>
      <c r="Y40" s="39" t="s">
        <v>77</v>
      </c>
      <c r="Z40" s="49">
        <f t="shared" si="53"/>
        <v>1</v>
      </c>
      <c r="AA40" s="100"/>
      <c r="AB40" s="100"/>
      <c r="AC40" s="64" t="e">
        <f t="shared" si="54"/>
        <v>#DIV/0!</v>
      </c>
      <c r="AD40" s="39" t="s">
        <v>77</v>
      </c>
      <c r="AE40" s="49" t="e">
        <f t="shared" si="55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6"/>
        <v>1</v>
      </c>
      <c r="AP40" s="89">
        <v>237.6</v>
      </c>
      <c r="AQ40" s="90">
        <v>4743.7</v>
      </c>
      <c r="AR40" s="58">
        <f t="shared" si="57"/>
        <v>5.0087484453064067E-2</v>
      </c>
      <c r="AS40" s="49">
        <f t="shared" si="58"/>
        <v>-1</v>
      </c>
      <c r="AT40" s="16"/>
      <c r="AU40" s="16">
        <v>28</v>
      </c>
      <c r="AV40" s="57">
        <f t="shared" si="59"/>
        <v>0</v>
      </c>
      <c r="AW40" s="49">
        <f t="shared" si="60"/>
        <v>-1</v>
      </c>
      <c r="AX40" s="89">
        <v>27260.799999999999</v>
      </c>
      <c r="AY40" s="89">
        <v>27022.7</v>
      </c>
      <c r="AZ40" s="57">
        <f t="shared" si="61"/>
        <v>1.0088111106588165</v>
      </c>
      <c r="BA40" s="49">
        <f t="shared" si="62"/>
        <v>1</v>
      </c>
      <c r="BB40" s="49"/>
      <c r="BC40" s="49"/>
      <c r="BD40" s="49"/>
      <c r="BE40" s="49"/>
      <c r="BF40" s="49"/>
      <c r="BG40" s="49"/>
      <c r="BH40" s="102">
        <v>27260.799999999999</v>
      </c>
      <c r="BI40" s="102">
        <v>54193</v>
      </c>
      <c r="BJ40" s="102">
        <v>24771.4</v>
      </c>
      <c r="BK40" s="102">
        <v>38325</v>
      </c>
      <c r="BL40" s="57">
        <f t="shared" si="63"/>
        <v>0.77826413048932275</v>
      </c>
      <c r="BM40" s="49">
        <f t="shared" si="64"/>
        <v>0</v>
      </c>
      <c r="BN40" s="16"/>
      <c r="BO40" s="16"/>
      <c r="BP40" s="31"/>
      <c r="BQ40" s="30"/>
      <c r="BR40" s="69">
        <v>0</v>
      </c>
      <c r="BS40" s="49">
        <f t="shared" si="65"/>
        <v>0</v>
      </c>
      <c r="BT40" s="49"/>
      <c r="BU40" s="49"/>
      <c r="BV40" s="16"/>
      <c r="BW40" s="49">
        <f t="shared" si="66"/>
        <v>0</v>
      </c>
      <c r="BX40" s="16"/>
      <c r="BY40" s="16"/>
      <c r="BZ40" s="16"/>
      <c r="CA40" s="30"/>
      <c r="CB40" s="30" t="e">
        <f t="shared" si="67"/>
        <v>#DIV/0!</v>
      </c>
      <c r="CC40" s="30" t="e">
        <f t="shared" si="68"/>
        <v>#DIV/0!</v>
      </c>
      <c r="CD40" s="30"/>
      <c r="CE40" s="90"/>
      <c r="CF40" s="103"/>
      <c r="CG40" s="103"/>
      <c r="CH40" s="30"/>
      <c r="CI40" s="30"/>
      <c r="CJ40" s="20"/>
      <c r="CK40" s="100">
        <v>6521.8</v>
      </c>
      <c r="CL40" s="57">
        <v>0</v>
      </c>
      <c r="CM40" s="86">
        <f t="shared" si="39"/>
        <v>1</v>
      </c>
      <c r="CN40" s="45"/>
      <c r="CO40" s="49">
        <f t="shared" si="69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70"/>
        <v>5</v>
      </c>
      <c r="CV40" s="49">
        <f t="shared" si="71"/>
        <v>1</v>
      </c>
      <c r="CW40" s="95"/>
      <c r="CX40" s="95"/>
      <c r="CY40" s="49"/>
      <c r="CZ40" s="49"/>
      <c r="DA40" s="95"/>
      <c r="DB40" s="95"/>
      <c r="DC40" s="39" t="e">
        <f t="shared" si="72"/>
        <v>#DIV/0!</v>
      </c>
      <c r="DD40" s="49"/>
      <c r="DE40" s="105"/>
      <c r="DF40" s="105"/>
      <c r="DG40" s="95"/>
      <c r="DH40" s="95"/>
      <c r="DI40" s="49"/>
      <c r="DJ40" s="49">
        <f t="shared" si="73"/>
        <v>0</v>
      </c>
      <c r="DK40" s="16" t="s">
        <v>203</v>
      </c>
      <c r="DL40" s="49">
        <f t="shared" si="74"/>
        <v>1</v>
      </c>
      <c r="DM40" s="16" t="s">
        <v>199</v>
      </c>
      <c r="DN40" s="49">
        <f t="shared" si="75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6"/>
        <v>0.5</v>
      </c>
      <c r="DW40" s="16" t="s">
        <v>201</v>
      </c>
      <c r="DX40" s="49">
        <f t="shared" si="77"/>
        <v>0.5</v>
      </c>
      <c r="DY40" s="16" t="s">
        <v>202</v>
      </c>
      <c r="DZ40" s="49">
        <f t="shared" si="78"/>
        <v>0.5</v>
      </c>
      <c r="EA40" s="16"/>
      <c r="EB40" s="49">
        <f t="shared" si="79"/>
        <v>0</v>
      </c>
      <c r="EC40" s="16" t="s">
        <v>203</v>
      </c>
      <c r="ED40" s="49">
        <f t="shared" si="80"/>
        <v>0.5</v>
      </c>
      <c r="EE40" s="49"/>
      <c r="EF40" s="49"/>
      <c r="EG40" s="77" t="e">
        <f t="shared" si="81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6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50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5"/>
        <v>0.69</v>
      </c>
      <c r="T41" s="39" t="s">
        <v>77</v>
      </c>
      <c r="U41" s="49">
        <f t="shared" si="51"/>
        <v>1</v>
      </c>
      <c r="V41" s="16">
        <v>15672.2</v>
      </c>
      <c r="W41" s="16">
        <v>16679</v>
      </c>
      <c r="X41" s="57">
        <f t="shared" si="52"/>
        <v>0.93963666886503994</v>
      </c>
      <c r="Y41" s="39" t="s">
        <v>77</v>
      </c>
      <c r="Z41" s="49">
        <f t="shared" si="53"/>
        <v>1</v>
      </c>
      <c r="AA41" s="100"/>
      <c r="AB41" s="100"/>
      <c r="AC41" s="64" t="e">
        <f t="shared" si="54"/>
        <v>#DIV/0!</v>
      </c>
      <c r="AD41" s="39" t="s">
        <v>77</v>
      </c>
      <c r="AE41" s="49" t="e">
        <f t="shared" si="55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6"/>
        <v>1</v>
      </c>
      <c r="AP41" s="89">
        <v>276.5</v>
      </c>
      <c r="AQ41" s="90">
        <v>25729.200000000001</v>
      </c>
      <c r="AR41" s="58">
        <f t="shared" si="57"/>
        <v>1.0746544781804332E-2</v>
      </c>
      <c r="AS41" s="49">
        <f t="shared" si="58"/>
        <v>-1</v>
      </c>
      <c r="AT41" s="16"/>
      <c r="AU41" s="16">
        <v>38</v>
      </c>
      <c r="AV41" s="57">
        <f t="shared" si="59"/>
        <v>0</v>
      </c>
      <c r="AW41" s="49">
        <f t="shared" si="60"/>
        <v>-1</v>
      </c>
      <c r="AX41" s="89">
        <v>64020.5</v>
      </c>
      <c r="AY41" s="90">
        <v>63772.4</v>
      </c>
      <c r="AZ41" s="57">
        <f t="shared" si="61"/>
        <v>1.0038903977269162</v>
      </c>
      <c r="BA41" s="49">
        <f t="shared" si="62"/>
        <v>1</v>
      </c>
      <c r="BB41" s="49"/>
      <c r="BC41" s="49"/>
      <c r="BD41" s="49"/>
      <c r="BE41" s="49"/>
      <c r="BF41" s="49"/>
      <c r="BG41" s="49"/>
      <c r="BH41" s="102">
        <v>64020.5</v>
      </c>
      <c r="BI41" s="102">
        <v>76593</v>
      </c>
      <c r="BJ41" s="102">
        <v>78337.899999999994</v>
      </c>
      <c r="BK41" s="102">
        <v>61221</v>
      </c>
      <c r="BL41" s="57">
        <f t="shared" si="63"/>
        <v>0.65321849886213035</v>
      </c>
      <c r="BM41" s="49">
        <f t="shared" si="64"/>
        <v>0</v>
      </c>
      <c r="BN41" s="16"/>
      <c r="BO41" s="16"/>
      <c r="BP41" s="31"/>
      <c r="BQ41" s="30"/>
      <c r="BR41" s="69">
        <v>0</v>
      </c>
      <c r="BS41" s="49">
        <f t="shared" si="65"/>
        <v>0</v>
      </c>
      <c r="BT41" s="49"/>
      <c r="BU41" s="49"/>
      <c r="BV41" s="16"/>
      <c r="BW41" s="49">
        <f t="shared" si="66"/>
        <v>0</v>
      </c>
      <c r="BX41" s="16"/>
      <c r="BY41" s="16"/>
      <c r="BZ41" s="16"/>
      <c r="CA41" s="30"/>
      <c r="CB41" s="30" t="e">
        <f t="shared" si="67"/>
        <v>#DIV/0!</v>
      </c>
      <c r="CC41" s="30" t="e">
        <f t="shared" si="68"/>
        <v>#DIV/0!</v>
      </c>
      <c r="CD41" s="30"/>
      <c r="CE41" s="90"/>
      <c r="CF41" s="103"/>
      <c r="CG41" s="103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39"/>
        <v>#REF!</v>
      </c>
      <c r="CN41" s="45"/>
      <c r="CO41" s="49">
        <f t="shared" si="69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70"/>
        <v>5</v>
      </c>
      <c r="CV41" s="49">
        <f t="shared" si="71"/>
        <v>1</v>
      </c>
      <c r="CW41" s="95"/>
      <c r="CX41" s="95"/>
      <c r="CY41" s="49"/>
      <c r="CZ41" s="49"/>
      <c r="DA41" s="95"/>
      <c r="DB41" s="95"/>
      <c r="DC41" s="39" t="e">
        <f t="shared" si="72"/>
        <v>#DIV/0!</v>
      </c>
      <c r="DD41" s="49"/>
      <c r="DE41" s="105"/>
      <c r="DF41" s="105"/>
      <c r="DG41" s="95"/>
      <c r="DH41" s="95"/>
      <c r="DI41" s="49"/>
      <c r="DJ41" s="49">
        <f t="shared" si="73"/>
        <v>0</v>
      </c>
      <c r="DK41" s="16" t="s">
        <v>150</v>
      </c>
      <c r="DL41" s="49">
        <f t="shared" si="74"/>
        <v>1</v>
      </c>
      <c r="DM41" s="16" t="s">
        <v>151</v>
      </c>
      <c r="DN41" s="49">
        <f t="shared" si="75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6"/>
        <v>0.5</v>
      </c>
      <c r="DW41" s="16" t="s">
        <v>153</v>
      </c>
      <c r="DX41" s="49">
        <f t="shared" si="77"/>
        <v>0.5</v>
      </c>
      <c r="DY41" s="16" t="s">
        <v>154</v>
      </c>
      <c r="DZ41" s="49">
        <f t="shared" si="78"/>
        <v>0.5</v>
      </c>
      <c r="EA41" s="16"/>
      <c r="EB41" s="49">
        <f t="shared" si="79"/>
        <v>0</v>
      </c>
      <c r="EC41" s="16"/>
      <c r="ED41" s="49">
        <f t="shared" si="80"/>
        <v>0</v>
      </c>
      <c r="EE41" s="49"/>
      <c r="EF41" s="49"/>
      <c r="EG41" s="77" t="e">
        <f t="shared" si="81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6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50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5"/>
        <v>0</v>
      </c>
      <c r="T42" s="39" t="s">
        <v>77</v>
      </c>
      <c r="U42" s="49">
        <f t="shared" si="51"/>
        <v>1</v>
      </c>
      <c r="V42" s="16">
        <v>14710.4</v>
      </c>
      <c r="W42" s="16">
        <v>17404</v>
      </c>
      <c r="X42" s="57">
        <f t="shared" si="52"/>
        <v>0.84523098138358999</v>
      </c>
      <c r="Y42" s="39" t="s">
        <v>77</v>
      </c>
      <c r="Z42" s="49">
        <f t="shared" si="53"/>
        <v>1</v>
      </c>
      <c r="AA42" s="100"/>
      <c r="AB42" s="100"/>
      <c r="AC42" s="64" t="e">
        <f t="shared" si="54"/>
        <v>#DIV/0!</v>
      </c>
      <c r="AD42" s="39" t="s">
        <v>77</v>
      </c>
      <c r="AE42" s="49" t="e">
        <f t="shared" si="55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6"/>
        <v>1</v>
      </c>
      <c r="AP42" s="89">
        <v>90.2</v>
      </c>
      <c r="AQ42" s="90">
        <v>32971.4</v>
      </c>
      <c r="AR42" s="58">
        <f t="shared" si="57"/>
        <v>2.7357042770401012E-3</v>
      </c>
      <c r="AS42" s="49">
        <f t="shared" si="58"/>
        <v>-1</v>
      </c>
      <c r="AT42" s="16"/>
      <c r="AU42" s="16">
        <v>43</v>
      </c>
      <c r="AV42" s="57">
        <f t="shared" si="59"/>
        <v>0</v>
      </c>
      <c r="AW42" s="49">
        <f t="shared" si="60"/>
        <v>-1</v>
      </c>
      <c r="AX42" s="89">
        <v>68926.399999999994</v>
      </c>
      <c r="AY42" s="89">
        <v>69205.899999999994</v>
      </c>
      <c r="AZ42" s="57">
        <f t="shared" si="61"/>
        <v>0.99596132699668671</v>
      </c>
      <c r="BA42" s="49">
        <f t="shared" si="62"/>
        <v>1</v>
      </c>
      <c r="BB42" s="49"/>
      <c r="BC42" s="49"/>
      <c r="BD42" s="49"/>
      <c r="BE42" s="49"/>
      <c r="BF42" s="49"/>
      <c r="BG42" s="49"/>
      <c r="BH42" s="102">
        <v>68926.399999999994</v>
      </c>
      <c r="BI42" s="102">
        <v>78991</v>
      </c>
      <c r="BJ42" s="102">
        <v>67132.5</v>
      </c>
      <c r="BK42" s="102">
        <v>67487</v>
      </c>
      <c r="BL42" s="57">
        <f t="shared" si="63"/>
        <v>0.87719326089757022</v>
      </c>
      <c r="BM42" s="49">
        <f t="shared" si="64"/>
        <v>0</v>
      </c>
      <c r="BN42" s="16"/>
      <c r="BO42" s="16"/>
      <c r="BP42" s="31"/>
      <c r="BQ42" s="30"/>
      <c r="BR42" s="69">
        <v>0</v>
      </c>
      <c r="BS42" s="49">
        <f t="shared" si="65"/>
        <v>0</v>
      </c>
      <c r="BT42" s="49"/>
      <c r="BU42" s="49"/>
      <c r="BV42" s="16"/>
      <c r="BW42" s="49">
        <f t="shared" si="66"/>
        <v>0</v>
      </c>
      <c r="BX42" s="16"/>
      <c r="BY42" s="16"/>
      <c r="BZ42" s="16"/>
      <c r="CA42" s="30"/>
      <c r="CB42" s="30" t="e">
        <f t="shared" si="67"/>
        <v>#DIV/0!</v>
      </c>
      <c r="CC42" s="30" t="e">
        <f t="shared" si="68"/>
        <v>#DIV/0!</v>
      </c>
      <c r="CD42" s="30"/>
      <c r="CE42" s="90"/>
      <c r="CF42" s="103"/>
      <c r="CG42" s="103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39"/>
        <v>#REF!</v>
      </c>
      <c r="CN42" s="45"/>
      <c r="CO42" s="49">
        <f t="shared" si="69"/>
        <v>0</v>
      </c>
      <c r="CP42" s="89">
        <v>1</v>
      </c>
      <c r="CQ42" s="89">
        <v>1</v>
      </c>
      <c r="CR42" s="89"/>
      <c r="CS42" s="89"/>
      <c r="CT42" s="89"/>
      <c r="CU42" s="39">
        <f t="shared" si="70"/>
        <v>2</v>
      </c>
      <c r="CV42" s="49">
        <f t="shared" si="71"/>
        <v>0</v>
      </c>
      <c r="CW42" s="95"/>
      <c r="CX42" s="95"/>
      <c r="CY42" s="49"/>
      <c r="CZ42" s="49"/>
      <c r="DA42" s="95"/>
      <c r="DB42" s="95"/>
      <c r="DC42" s="39" t="e">
        <f t="shared" si="72"/>
        <v>#DIV/0!</v>
      </c>
      <c r="DD42" s="49"/>
      <c r="DE42" s="105"/>
      <c r="DF42" s="105"/>
      <c r="DG42" s="95"/>
      <c r="DH42" s="95"/>
      <c r="DI42" s="49"/>
      <c r="DJ42" s="49">
        <f t="shared" si="73"/>
        <v>0</v>
      </c>
      <c r="DK42" s="16"/>
      <c r="DL42" s="49">
        <f t="shared" si="74"/>
        <v>0</v>
      </c>
      <c r="DM42" s="16"/>
      <c r="DN42" s="49">
        <f t="shared" si="75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6"/>
        <v>0.5</v>
      </c>
      <c r="DW42" s="16" t="s">
        <v>104</v>
      </c>
      <c r="DX42" s="49">
        <f t="shared" si="77"/>
        <v>0.5</v>
      </c>
      <c r="DY42" s="16" t="s">
        <v>105</v>
      </c>
      <c r="DZ42" s="49">
        <f t="shared" si="78"/>
        <v>0.5</v>
      </c>
      <c r="EA42" s="16"/>
      <c r="EB42" s="49">
        <f t="shared" si="79"/>
        <v>0</v>
      </c>
      <c r="EC42" s="16"/>
      <c r="ED42" s="49">
        <f t="shared" si="80"/>
        <v>0</v>
      </c>
      <c r="EE42" s="49"/>
      <c r="EF42" s="49"/>
      <c r="EG42" s="77" t="e">
        <f t="shared" si="81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6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50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51"/>
        <v>1</v>
      </c>
      <c r="V43" s="16">
        <v>16482.900000000001</v>
      </c>
      <c r="W43" s="16">
        <v>16483</v>
      </c>
      <c r="X43" s="57">
        <f t="shared" si="52"/>
        <v>0.99999393314323859</v>
      </c>
      <c r="Y43" s="39" t="s">
        <v>77</v>
      </c>
      <c r="Z43" s="49">
        <f t="shared" si="53"/>
        <v>1</v>
      </c>
      <c r="AA43" s="100"/>
      <c r="AB43" s="100"/>
      <c r="AC43" s="64" t="e">
        <f t="shared" si="54"/>
        <v>#DIV/0!</v>
      </c>
      <c r="AD43" s="39" t="s">
        <v>77</v>
      </c>
      <c r="AE43" s="49" t="e">
        <f t="shared" si="55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6"/>
        <v>1</v>
      </c>
      <c r="AP43" s="89">
        <v>2228.5</v>
      </c>
      <c r="AQ43" s="90">
        <v>27428.400000000001</v>
      </c>
      <c r="AR43" s="58">
        <f t="shared" si="57"/>
        <v>8.1247903632731031E-2</v>
      </c>
      <c r="AS43" s="49">
        <f t="shared" si="58"/>
        <v>-1</v>
      </c>
      <c r="AT43" s="16"/>
      <c r="AU43" s="16">
        <v>13</v>
      </c>
      <c r="AV43" s="57">
        <f t="shared" si="59"/>
        <v>0</v>
      </c>
      <c r="AW43" s="49">
        <f t="shared" si="60"/>
        <v>-1</v>
      </c>
      <c r="AX43" s="89">
        <v>29798.1</v>
      </c>
      <c r="AY43" s="89">
        <v>30901.7</v>
      </c>
      <c r="AZ43" s="57">
        <f t="shared" si="61"/>
        <v>0.96428675445040235</v>
      </c>
      <c r="BA43" s="49">
        <f t="shared" si="62"/>
        <v>1</v>
      </c>
      <c r="BB43" s="49"/>
      <c r="BC43" s="49"/>
      <c r="BD43" s="49"/>
      <c r="BE43" s="49"/>
      <c r="BF43" s="49"/>
      <c r="BG43" s="49"/>
      <c r="BH43" s="102">
        <v>29798.1</v>
      </c>
      <c r="BI43" s="102">
        <v>11155</v>
      </c>
      <c r="BJ43" s="102">
        <v>23009.5</v>
      </c>
      <c r="BK43" s="102">
        <v>34977</v>
      </c>
      <c r="BL43" s="57">
        <f t="shared" si="63"/>
        <v>4.0606389322033678</v>
      </c>
      <c r="BM43" s="49">
        <f t="shared" si="64"/>
        <v>1</v>
      </c>
      <c r="BN43" s="16"/>
      <c r="BO43" s="16"/>
      <c r="BP43" s="31"/>
      <c r="BQ43" s="30"/>
      <c r="BR43" s="69">
        <v>0</v>
      </c>
      <c r="BS43" s="49">
        <f t="shared" si="65"/>
        <v>0</v>
      </c>
      <c r="BT43" s="49"/>
      <c r="BU43" s="49"/>
      <c r="BV43" s="16"/>
      <c r="BW43" s="49">
        <f t="shared" si="66"/>
        <v>0</v>
      </c>
      <c r="BX43" s="16"/>
      <c r="BY43" s="16"/>
      <c r="BZ43" s="16"/>
      <c r="CA43" s="30"/>
      <c r="CB43" s="30" t="e">
        <f t="shared" si="67"/>
        <v>#DIV/0!</v>
      </c>
      <c r="CC43" s="30" t="e">
        <f t="shared" si="68"/>
        <v>#DIV/0!</v>
      </c>
      <c r="CD43" s="30"/>
      <c r="CE43" s="90"/>
      <c r="CF43" s="103"/>
      <c r="CG43" s="103"/>
      <c r="CH43" s="30"/>
      <c r="CI43" s="30"/>
      <c r="CJ43" s="20"/>
      <c r="CK43" s="100">
        <v>4616.3</v>
      </c>
      <c r="CL43" s="57">
        <v>0</v>
      </c>
      <c r="CM43" s="86">
        <f t="shared" si="39"/>
        <v>1</v>
      </c>
      <c r="CN43" s="45">
        <v>1</v>
      </c>
      <c r="CO43" s="49">
        <f t="shared" si="69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70"/>
        <v>3</v>
      </c>
      <c r="CV43" s="49">
        <f t="shared" si="71"/>
        <v>0</v>
      </c>
      <c r="CW43" s="95"/>
      <c r="CX43" s="95"/>
      <c r="CY43" s="49"/>
      <c r="CZ43" s="49"/>
      <c r="DA43" s="95"/>
      <c r="DB43" s="95"/>
      <c r="DC43" s="39" t="e">
        <f t="shared" si="72"/>
        <v>#DIV/0!</v>
      </c>
      <c r="DD43" s="49"/>
      <c r="DE43" s="105"/>
      <c r="DF43" s="105"/>
      <c r="DG43" s="95"/>
      <c r="DH43" s="95"/>
      <c r="DI43" s="49"/>
      <c r="DJ43" s="49">
        <f t="shared" si="73"/>
        <v>0</v>
      </c>
      <c r="DK43" s="16"/>
      <c r="DL43" s="49">
        <v>1</v>
      </c>
      <c r="DM43" s="16"/>
      <c r="DN43" s="49">
        <f t="shared" si="75"/>
        <v>0</v>
      </c>
      <c r="DO43" s="49"/>
      <c r="DP43" s="49"/>
      <c r="DQ43" s="49"/>
      <c r="DR43" s="49"/>
      <c r="DS43" s="49"/>
      <c r="DT43" s="49"/>
      <c r="DU43" s="16"/>
      <c r="DV43" s="49">
        <f t="shared" si="76"/>
        <v>0</v>
      </c>
      <c r="DW43" s="16" t="s">
        <v>173</v>
      </c>
      <c r="DX43" s="49">
        <f t="shared" si="77"/>
        <v>0.5</v>
      </c>
      <c r="DY43" s="16" t="s">
        <v>174</v>
      </c>
      <c r="DZ43" s="49">
        <f t="shared" si="78"/>
        <v>0.5</v>
      </c>
      <c r="EA43" s="16"/>
      <c r="EB43" s="49">
        <f t="shared" si="79"/>
        <v>0</v>
      </c>
      <c r="EC43" s="16"/>
      <c r="ED43" s="49">
        <f t="shared" si="80"/>
        <v>0</v>
      </c>
      <c r="EE43" s="49"/>
      <c r="EF43" s="49"/>
      <c r="EG43" s="77" t="e">
        <f t="shared" si="81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6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50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51"/>
        <v>1</v>
      </c>
      <c r="V44" s="16">
        <v>16344</v>
      </c>
      <c r="W44" s="16">
        <v>19570</v>
      </c>
      <c r="X44" s="57">
        <f t="shared" si="52"/>
        <v>0.83515585079202859</v>
      </c>
      <c r="Y44" s="39" t="s">
        <v>77</v>
      </c>
      <c r="Z44" s="49">
        <f t="shared" si="53"/>
        <v>1</v>
      </c>
      <c r="AA44" s="100"/>
      <c r="AB44" s="100"/>
      <c r="AC44" s="64" t="e">
        <f t="shared" si="54"/>
        <v>#DIV/0!</v>
      </c>
      <c r="AD44" s="39" t="s">
        <v>77</v>
      </c>
      <c r="AE44" s="49" t="e">
        <f t="shared" si="55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6"/>
        <v>1</v>
      </c>
      <c r="AP44" s="89">
        <v>496</v>
      </c>
      <c r="AQ44" s="90">
        <v>52973</v>
      </c>
      <c r="AR44" s="58">
        <f t="shared" si="57"/>
        <v>9.3632605289487095E-3</v>
      </c>
      <c r="AS44" s="49">
        <f t="shared" si="58"/>
        <v>-1</v>
      </c>
      <c r="AT44" s="16">
        <v>1</v>
      </c>
      <c r="AU44" s="16">
        <v>38</v>
      </c>
      <c r="AV44" s="57">
        <f t="shared" si="59"/>
        <v>2.6315789473684209E-2</v>
      </c>
      <c r="AW44" s="49">
        <f t="shared" si="60"/>
        <v>-1</v>
      </c>
      <c r="AX44" s="89">
        <v>178146</v>
      </c>
      <c r="AY44" s="89">
        <v>178146</v>
      </c>
      <c r="AZ44" s="57">
        <f t="shared" si="61"/>
        <v>1</v>
      </c>
      <c r="BA44" s="49">
        <f t="shared" si="62"/>
        <v>1</v>
      </c>
      <c r="BB44" s="49"/>
      <c r="BC44" s="49"/>
      <c r="BD44" s="49"/>
      <c r="BE44" s="49"/>
      <c r="BF44" s="49"/>
      <c r="BG44" s="49"/>
      <c r="BH44" s="102">
        <v>178146</v>
      </c>
      <c r="BI44" s="102">
        <v>57255</v>
      </c>
      <c r="BJ44" s="102">
        <v>206874</v>
      </c>
      <c r="BK44" s="108">
        <v>54169</v>
      </c>
      <c r="BL44" s="57">
        <f t="shared" si="63"/>
        <v>0.81471847143416176</v>
      </c>
      <c r="BM44" s="49">
        <f t="shared" si="64"/>
        <v>0</v>
      </c>
      <c r="BN44" s="16"/>
      <c r="BO44" s="16"/>
      <c r="BP44" s="31"/>
      <c r="BQ44" s="30"/>
      <c r="BR44" s="69">
        <v>0</v>
      </c>
      <c r="BS44" s="49">
        <f t="shared" si="65"/>
        <v>0</v>
      </c>
      <c r="BT44" s="49"/>
      <c r="BU44" s="49"/>
      <c r="BV44" s="16"/>
      <c r="BW44" s="49">
        <f t="shared" si="66"/>
        <v>0</v>
      </c>
      <c r="BX44" s="16"/>
      <c r="BY44" s="16"/>
      <c r="BZ44" s="16"/>
      <c r="CA44" s="30"/>
      <c r="CB44" s="30" t="e">
        <f t="shared" si="67"/>
        <v>#DIV/0!</v>
      </c>
      <c r="CC44" s="30" t="e">
        <f t="shared" si="68"/>
        <v>#DIV/0!</v>
      </c>
      <c r="CD44" s="30"/>
      <c r="CE44" s="90"/>
      <c r="CF44" s="103"/>
      <c r="CG44" s="103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39"/>
        <v>0</v>
      </c>
      <c r="CN44" s="45"/>
      <c r="CO44" s="49">
        <f t="shared" si="69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70"/>
        <v>5</v>
      </c>
      <c r="CV44" s="49">
        <f t="shared" si="71"/>
        <v>1</v>
      </c>
      <c r="CW44" s="95"/>
      <c r="CX44" s="95"/>
      <c r="CY44" s="49"/>
      <c r="CZ44" s="49"/>
      <c r="DA44" s="95"/>
      <c r="DB44" s="95"/>
      <c r="DC44" s="39" t="e">
        <f t="shared" si="72"/>
        <v>#DIV/0!</v>
      </c>
      <c r="DD44" s="49"/>
      <c r="DE44" s="105"/>
      <c r="DF44" s="105"/>
      <c r="DG44" s="95"/>
      <c r="DH44" s="95"/>
      <c r="DI44" s="49"/>
      <c r="DJ44" s="49">
        <f t="shared" si="73"/>
        <v>0</v>
      </c>
      <c r="DK44" s="16"/>
      <c r="DL44" s="49">
        <v>1</v>
      </c>
      <c r="DM44" s="16" t="s">
        <v>155</v>
      </c>
      <c r="DN44" s="49">
        <f t="shared" si="75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6"/>
        <v>0.5</v>
      </c>
      <c r="DW44" s="16" t="s">
        <v>156</v>
      </c>
      <c r="DX44" s="49">
        <f t="shared" si="77"/>
        <v>0.5</v>
      </c>
      <c r="DY44" s="16" t="s">
        <v>157</v>
      </c>
      <c r="DZ44" s="49">
        <f t="shared" si="78"/>
        <v>0.5</v>
      </c>
      <c r="EA44" s="16"/>
      <c r="EB44" s="49">
        <f t="shared" si="79"/>
        <v>0</v>
      </c>
      <c r="EC44" s="16"/>
      <c r="ED44" s="49">
        <f t="shared" si="80"/>
        <v>0</v>
      </c>
      <c r="EE44" s="49"/>
      <c r="EF44" s="49"/>
      <c r="EG44" s="77" t="e">
        <f t="shared" si="81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6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50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51"/>
        <v>1</v>
      </c>
      <c r="V45" s="16">
        <v>41509</v>
      </c>
      <c r="W45" s="16">
        <v>41509</v>
      </c>
      <c r="X45" s="57">
        <f t="shared" si="52"/>
        <v>1</v>
      </c>
      <c r="Y45" s="39" t="s">
        <v>77</v>
      </c>
      <c r="Z45" s="49">
        <f t="shared" si="53"/>
        <v>1</v>
      </c>
      <c r="AA45" s="100"/>
      <c r="AB45" s="100"/>
      <c r="AC45" s="64" t="e">
        <f t="shared" si="54"/>
        <v>#DIV/0!</v>
      </c>
      <c r="AD45" s="39" t="s">
        <v>77</v>
      </c>
      <c r="AE45" s="49" t="e">
        <f t="shared" si="55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6"/>
        <v>1</v>
      </c>
      <c r="AP45" s="89">
        <v>2147.6999999999998</v>
      </c>
      <c r="AQ45" s="90">
        <v>117277.4</v>
      </c>
      <c r="AR45" s="58">
        <f t="shared" si="57"/>
        <v>1.8312991249806013E-2</v>
      </c>
      <c r="AS45" s="49">
        <f t="shared" si="58"/>
        <v>-1</v>
      </c>
      <c r="AT45" s="16">
        <v>2</v>
      </c>
      <c r="AU45" s="16">
        <v>60</v>
      </c>
      <c r="AV45" s="57">
        <f t="shared" si="59"/>
        <v>3.3333333333333333E-2</v>
      </c>
      <c r="AW45" s="49">
        <f t="shared" si="60"/>
        <v>-1</v>
      </c>
      <c r="AX45" s="89">
        <v>552732.9</v>
      </c>
      <c r="AY45" s="89">
        <v>552732.9</v>
      </c>
      <c r="AZ45" s="57">
        <f t="shared" si="61"/>
        <v>1</v>
      </c>
      <c r="BA45" s="49">
        <f t="shared" si="62"/>
        <v>1</v>
      </c>
      <c r="BB45" s="49"/>
      <c r="BC45" s="49"/>
      <c r="BD45" s="49"/>
      <c r="BE45" s="49"/>
      <c r="BF45" s="49"/>
      <c r="BG45" s="49"/>
      <c r="BH45" s="102">
        <v>552732.9</v>
      </c>
      <c r="BI45" s="102">
        <v>1236</v>
      </c>
      <c r="BJ45" s="102">
        <v>611539</v>
      </c>
      <c r="BK45" s="102">
        <v>3245</v>
      </c>
      <c r="BL45" s="57">
        <f t="shared" si="63"/>
        <v>2.3729434426119287</v>
      </c>
      <c r="BM45" s="49">
        <f t="shared" si="64"/>
        <v>1</v>
      </c>
      <c r="BN45" s="16"/>
      <c r="BO45" s="16"/>
      <c r="BP45" s="18"/>
      <c r="BQ45" s="30"/>
      <c r="BR45" s="69">
        <v>0</v>
      </c>
      <c r="BS45" s="49">
        <f t="shared" si="65"/>
        <v>0</v>
      </c>
      <c r="BT45" s="49"/>
      <c r="BU45" s="49"/>
      <c r="BV45" s="16"/>
      <c r="BW45" s="49">
        <f t="shared" si="66"/>
        <v>0</v>
      </c>
      <c r="BX45" s="16"/>
      <c r="BY45" s="16"/>
      <c r="BZ45" s="16"/>
      <c r="CA45" s="30"/>
      <c r="CB45" s="30" t="e">
        <f t="shared" si="67"/>
        <v>#DIV/0!</v>
      </c>
      <c r="CC45" s="30" t="e">
        <f t="shared" si="68"/>
        <v>#DIV/0!</v>
      </c>
      <c r="CD45" s="30"/>
      <c r="CE45" s="90"/>
      <c r="CF45" s="103"/>
      <c r="CG45" s="103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39"/>
        <v>0</v>
      </c>
      <c r="CN45" s="45"/>
      <c r="CO45" s="49">
        <f t="shared" si="69"/>
        <v>0</v>
      </c>
      <c r="CP45" s="89">
        <v>1</v>
      </c>
      <c r="CQ45" s="89">
        <v>1</v>
      </c>
      <c r="CR45" s="89"/>
      <c r="CS45" s="89"/>
      <c r="CT45" s="89"/>
      <c r="CU45" s="39">
        <f t="shared" si="70"/>
        <v>2</v>
      </c>
      <c r="CV45" s="49">
        <f t="shared" si="71"/>
        <v>0</v>
      </c>
      <c r="CW45" s="95"/>
      <c r="CX45" s="95"/>
      <c r="CY45" s="49"/>
      <c r="CZ45" s="49"/>
      <c r="DA45" s="95"/>
      <c r="DB45" s="95"/>
      <c r="DC45" s="39" t="e">
        <f t="shared" si="72"/>
        <v>#DIV/0!</v>
      </c>
      <c r="DD45" s="49"/>
      <c r="DE45" s="105"/>
      <c r="DF45" s="105"/>
      <c r="DG45" s="95"/>
      <c r="DH45" s="95"/>
      <c r="DI45" s="49"/>
      <c r="DJ45" s="49">
        <f t="shared" si="73"/>
        <v>0</v>
      </c>
      <c r="DK45" s="16"/>
      <c r="DL45" s="49">
        <v>1</v>
      </c>
      <c r="DM45" s="70" t="s">
        <v>120</v>
      </c>
      <c r="DN45" s="49">
        <f t="shared" si="75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6"/>
        <v>0.5</v>
      </c>
      <c r="DW45" s="16" t="s">
        <v>121</v>
      </c>
      <c r="DX45" s="49">
        <f t="shared" si="77"/>
        <v>0.5</v>
      </c>
      <c r="DY45" s="16" t="s">
        <v>122</v>
      </c>
      <c r="DZ45" s="49">
        <f t="shared" si="78"/>
        <v>0.5</v>
      </c>
      <c r="EA45" s="16"/>
      <c r="EB45" s="49">
        <f t="shared" si="79"/>
        <v>0</v>
      </c>
      <c r="EC45" s="16"/>
      <c r="ED45" s="49">
        <f t="shared" si="80"/>
        <v>0</v>
      </c>
      <c r="EE45" s="49"/>
      <c r="EF45" s="49"/>
      <c r="EG45" s="77" t="e">
        <f t="shared" si="81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6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50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51"/>
        <v>1</v>
      </c>
      <c r="V46" s="16">
        <v>13429.5</v>
      </c>
      <c r="W46" s="16">
        <v>15214</v>
      </c>
      <c r="X46" s="57">
        <f t="shared" si="52"/>
        <v>0.88270671749704221</v>
      </c>
      <c r="Y46" s="39" t="s">
        <v>77</v>
      </c>
      <c r="Z46" s="49">
        <f t="shared" si="53"/>
        <v>1</v>
      </c>
      <c r="AA46" s="100"/>
      <c r="AB46" s="100"/>
      <c r="AC46" s="64" t="e">
        <f t="shared" si="54"/>
        <v>#DIV/0!</v>
      </c>
      <c r="AD46" s="39" t="s">
        <v>77</v>
      </c>
      <c r="AE46" s="49" t="e">
        <f t="shared" si="55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6"/>
        <v>1</v>
      </c>
      <c r="AP46" s="89">
        <v>2976.8</v>
      </c>
      <c r="AQ46" s="90">
        <v>42384.1</v>
      </c>
      <c r="AR46" s="58">
        <f t="shared" si="57"/>
        <v>7.0233884876640063E-2</v>
      </c>
      <c r="AS46" s="49">
        <f t="shared" si="58"/>
        <v>-1</v>
      </c>
      <c r="AT46" s="16"/>
      <c r="AU46" s="16">
        <v>33</v>
      </c>
      <c r="AV46" s="57">
        <f t="shared" si="59"/>
        <v>0</v>
      </c>
      <c r="AW46" s="49">
        <f t="shared" si="60"/>
        <v>-1</v>
      </c>
      <c r="AX46" s="89">
        <v>131018.5</v>
      </c>
      <c r="AY46" s="90">
        <v>132623.5</v>
      </c>
      <c r="AZ46" s="57">
        <f t="shared" si="61"/>
        <v>0.98789807236274119</v>
      </c>
      <c r="BA46" s="49">
        <f t="shared" si="62"/>
        <v>1</v>
      </c>
      <c r="BB46" s="49"/>
      <c r="BC46" s="49"/>
      <c r="BD46" s="49"/>
      <c r="BE46" s="49"/>
      <c r="BF46" s="49"/>
      <c r="BG46" s="49"/>
      <c r="BH46" s="102">
        <v>131018.5</v>
      </c>
      <c r="BI46" s="102">
        <v>33267</v>
      </c>
      <c r="BJ46" s="102">
        <v>127167.6</v>
      </c>
      <c r="BK46" s="102">
        <v>29751</v>
      </c>
      <c r="BL46" s="57">
        <f t="shared" si="63"/>
        <v>0.92139123737896944</v>
      </c>
      <c r="BM46" s="49">
        <f t="shared" si="64"/>
        <v>0</v>
      </c>
      <c r="BN46" s="16"/>
      <c r="BO46" s="16"/>
      <c r="BP46" s="13"/>
      <c r="BQ46" s="30"/>
      <c r="BR46" s="69">
        <v>0</v>
      </c>
      <c r="BS46" s="49">
        <f t="shared" si="65"/>
        <v>0</v>
      </c>
      <c r="BT46" s="49"/>
      <c r="BU46" s="49"/>
      <c r="BV46" s="16"/>
      <c r="BW46" s="49">
        <f t="shared" si="66"/>
        <v>0</v>
      </c>
      <c r="BX46" s="16"/>
      <c r="BY46" s="16"/>
      <c r="BZ46" s="16"/>
      <c r="CA46" s="30"/>
      <c r="CB46" s="30" t="e">
        <f t="shared" si="67"/>
        <v>#DIV/0!</v>
      </c>
      <c r="CC46" s="30" t="e">
        <f t="shared" si="68"/>
        <v>#DIV/0!</v>
      </c>
      <c r="CD46" s="30"/>
      <c r="CE46" s="90"/>
      <c r="CF46" s="103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39"/>
        <v>#REF!</v>
      </c>
      <c r="CN46" s="45"/>
      <c r="CO46" s="49">
        <f t="shared" si="69"/>
        <v>0</v>
      </c>
      <c r="CP46" s="89"/>
      <c r="CQ46" s="89">
        <v>1</v>
      </c>
      <c r="CR46" s="89"/>
      <c r="CS46" s="89"/>
      <c r="CT46" s="89">
        <v>1</v>
      </c>
      <c r="CU46" s="39">
        <f t="shared" si="70"/>
        <v>2</v>
      </c>
      <c r="CV46" s="49">
        <f t="shared" si="71"/>
        <v>0</v>
      </c>
      <c r="CW46" s="95"/>
      <c r="CX46" s="95"/>
      <c r="CY46" s="49"/>
      <c r="CZ46" s="49"/>
      <c r="DA46" s="95"/>
      <c r="DB46" s="95"/>
      <c r="DC46" s="39" t="e">
        <f t="shared" si="72"/>
        <v>#DIV/0!</v>
      </c>
      <c r="DD46" s="49"/>
      <c r="DE46" s="105"/>
      <c r="DF46" s="105"/>
      <c r="DG46" s="95"/>
      <c r="DH46" s="95"/>
      <c r="DI46" s="49"/>
      <c r="DJ46" s="49">
        <f t="shared" si="73"/>
        <v>0</v>
      </c>
      <c r="DK46" s="16"/>
      <c r="DL46" s="49">
        <v>1</v>
      </c>
      <c r="DM46" s="16"/>
      <c r="DN46" s="49">
        <f t="shared" si="75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6"/>
        <v>0.5</v>
      </c>
      <c r="DW46" s="16" t="s">
        <v>133</v>
      </c>
      <c r="DX46" s="49">
        <f t="shared" si="77"/>
        <v>0.5</v>
      </c>
      <c r="DY46" s="16" t="s">
        <v>134</v>
      </c>
      <c r="DZ46" s="49">
        <f t="shared" si="78"/>
        <v>0.5</v>
      </c>
      <c r="EA46" s="16"/>
      <c r="EB46" s="49">
        <f t="shared" si="79"/>
        <v>0</v>
      </c>
      <c r="EC46" s="16"/>
      <c r="ED46" s="49">
        <f t="shared" si="80"/>
        <v>0</v>
      </c>
      <c r="EE46" s="49"/>
      <c r="EF46" s="49"/>
      <c r="EG46" s="77" t="e">
        <f t="shared" si="81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6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50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51"/>
        <v>1</v>
      </c>
      <c r="V47" s="16">
        <v>17035.099999999999</v>
      </c>
      <c r="W47" s="16">
        <v>18379</v>
      </c>
      <c r="X47" s="57">
        <f t="shared" si="52"/>
        <v>0.92687850263888127</v>
      </c>
      <c r="Y47" s="39" t="s">
        <v>77</v>
      </c>
      <c r="Z47" s="49">
        <f t="shared" si="53"/>
        <v>1</v>
      </c>
      <c r="AA47" s="100"/>
      <c r="AB47" s="100"/>
      <c r="AC47" s="64" t="e">
        <f t="shared" si="54"/>
        <v>#DIV/0!</v>
      </c>
      <c r="AD47" s="39" t="s">
        <v>77</v>
      </c>
      <c r="AE47" s="49" t="e">
        <f t="shared" si="55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6"/>
        <v>1</v>
      </c>
      <c r="AP47" s="89">
        <v>1407.1</v>
      </c>
      <c r="AQ47" s="90">
        <v>60935.6</v>
      </c>
      <c r="AR47" s="58">
        <f t="shared" si="57"/>
        <v>2.3091591778861616E-2</v>
      </c>
      <c r="AS47" s="49">
        <f t="shared" si="58"/>
        <v>-1</v>
      </c>
      <c r="AT47" s="16"/>
      <c r="AU47" s="16">
        <v>38</v>
      </c>
      <c r="AV47" s="57">
        <f t="shared" si="59"/>
        <v>0</v>
      </c>
      <c r="AW47" s="49">
        <f t="shared" si="60"/>
        <v>-1</v>
      </c>
      <c r="AX47" s="89">
        <v>224311.1</v>
      </c>
      <c r="AY47" s="90">
        <v>224483.1</v>
      </c>
      <c r="AZ47" s="57">
        <f t="shared" si="61"/>
        <v>0.99923379532802248</v>
      </c>
      <c r="BA47" s="49">
        <f t="shared" si="62"/>
        <v>1</v>
      </c>
      <c r="BB47" s="49"/>
      <c r="BC47" s="49"/>
      <c r="BD47" s="49"/>
      <c r="BE47" s="49"/>
      <c r="BF47" s="49"/>
      <c r="BG47" s="49"/>
      <c r="BH47" s="102">
        <v>224311.1</v>
      </c>
      <c r="BI47" s="102">
        <v>56708</v>
      </c>
      <c r="BJ47" s="102">
        <v>211755.7</v>
      </c>
      <c r="BK47" s="102">
        <v>43214</v>
      </c>
      <c r="BL47" s="57">
        <f t="shared" si="63"/>
        <v>0.80722720987945362</v>
      </c>
      <c r="BM47" s="49">
        <f t="shared" si="64"/>
        <v>0</v>
      </c>
      <c r="BN47" s="16"/>
      <c r="BO47" s="16"/>
      <c r="BP47" s="13"/>
      <c r="BQ47" s="30"/>
      <c r="BR47" s="69">
        <v>0</v>
      </c>
      <c r="BS47" s="49">
        <f t="shared" si="65"/>
        <v>0</v>
      </c>
      <c r="BT47" s="49"/>
      <c r="BU47" s="49"/>
      <c r="BV47" s="16"/>
      <c r="BW47" s="49">
        <f t="shared" si="66"/>
        <v>0</v>
      </c>
      <c r="BX47" s="16"/>
      <c r="BY47" s="16"/>
      <c r="BZ47" s="16"/>
      <c r="CA47" s="30"/>
      <c r="CB47" s="30" t="e">
        <f t="shared" si="67"/>
        <v>#DIV/0!</v>
      </c>
      <c r="CC47" s="30" t="e">
        <f t="shared" si="68"/>
        <v>#DIV/0!</v>
      </c>
      <c r="CD47" s="30"/>
      <c r="CE47" s="90"/>
      <c r="CF47" s="103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39"/>
        <v>#REF!</v>
      </c>
      <c r="CN47" s="45"/>
      <c r="CO47" s="49">
        <f t="shared" si="69"/>
        <v>0</v>
      </c>
      <c r="CP47" s="89"/>
      <c r="CQ47" s="89">
        <v>1</v>
      </c>
      <c r="CR47" s="89"/>
      <c r="CS47" s="89"/>
      <c r="CT47" s="89"/>
      <c r="CU47" s="39">
        <f t="shared" si="70"/>
        <v>1</v>
      </c>
      <c r="CV47" s="49">
        <f t="shared" si="71"/>
        <v>0</v>
      </c>
      <c r="CW47" s="95"/>
      <c r="CX47" s="95"/>
      <c r="CY47" s="49"/>
      <c r="CZ47" s="49"/>
      <c r="DA47" s="95"/>
      <c r="DB47" s="95"/>
      <c r="DC47" s="39" t="e">
        <f t="shared" si="72"/>
        <v>#DIV/0!</v>
      </c>
      <c r="DD47" s="49"/>
      <c r="DE47" s="105"/>
      <c r="DF47" s="105"/>
      <c r="DG47" s="95"/>
      <c r="DH47" s="95"/>
      <c r="DI47" s="49"/>
      <c r="DJ47" s="49">
        <f t="shared" si="73"/>
        <v>0</v>
      </c>
      <c r="DK47" s="16"/>
      <c r="DL47" s="49">
        <v>1</v>
      </c>
      <c r="DM47" s="16"/>
      <c r="DN47" s="49">
        <f t="shared" si="75"/>
        <v>0</v>
      </c>
      <c r="DO47" s="49"/>
      <c r="DP47" s="49"/>
      <c r="DQ47" s="49"/>
      <c r="DR47" s="49"/>
      <c r="DS47" s="49"/>
      <c r="DT47" s="49"/>
      <c r="DU47" s="16"/>
      <c r="DV47" s="49">
        <f t="shared" si="76"/>
        <v>0</v>
      </c>
      <c r="DW47" s="16" t="s">
        <v>204</v>
      </c>
      <c r="DX47" s="49">
        <f t="shared" si="77"/>
        <v>0.5</v>
      </c>
      <c r="DY47" s="16" t="s">
        <v>205</v>
      </c>
      <c r="DZ47" s="49">
        <f t="shared" si="78"/>
        <v>0.5</v>
      </c>
      <c r="EA47" s="16"/>
      <c r="EB47" s="49">
        <f t="shared" si="79"/>
        <v>0</v>
      </c>
      <c r="EC47" s="16"/>
      <c r="ED47" s="49">
        <f t="shared" si="80"/>
        <v>0</v>
      </c>
      <c r="EE47" s="49"/>
      <c r="EF47" s="49"/>
      <c r="EG47" s="77" t="e">
        <f t="shared" si="81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6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50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51"/>
        <v>1</v>
      </c>
      <c r="V48" s="21">
        <v>367531</v>
      </c>
      <c r="W48" s="21">
        <v>349243</v>
      </c>
      <c r="X48" s="58">
        <f t="shared" si="52"/>
        <v>1.0523646859063747</v>
      </c>
      <c r="Y48" s="39" t="s">
        <v>77</v>
      </c>
      <c r="Z48" s="49">
        <f t="shared" si="53"/>
        <v>0</v>
      </c>
      <c r="AA48" s="100"/>
      <c r="AB48" s="100"/>
      <c r="AC48" s="64" t="e">
        <f t="shared" si="54"/>
        <v>#DIV/0!</v>
      </c>
      <c r="AD48" s="39" t="s">
        <v>77</v>
      </c>
      <c r="AE48" s="49" t="e">
        <f t="shared" si="55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6"/>
        <v>1</v>
      </c>
      <c r="AP48" s="89">
        <v>53158.5</v>
      </c>
      <c r="AQ48" s="90">
        <v>876794.6</v>
      </c>
      <c r="AR48" s="58">
        <f t="shared" si="57"/>
        <v>6.0628224672004141E-2</v>
      </c>
      <c r="AS48" s="49">
        <f t="shared" si="58"/>
        <v>-1</v>
      </c>
      <c r="AT48" s="16">
        <v>10</v>
      </c>
      <c r="AU48" s="16">
        <v>295</v>
      </c>
      <c r="AV48" s="57">
        <f t="shared" si="59"/>
        <v>3.3898305084745763E-2</v>
      </c>
      <c r="AW48" s="49">
        <f t="shared" si="60"/>
        <v>-1</v>
      </c>
      <c r="AX48" s="89">
        <v>4332930.0999999996</v>
      </c>
      <c r="AY48" s="89">
        <v>4206243</v>
      </c>
      <c r="AZ48" s="57">
        <f t="shared" si="61"/>
        <v>1.0301188257549552</v>
      </c>
      <c r="BA48" s="49">
        <f t="shared" si="62"/>
        <v>1</v>
      </c>
      <c r="BB48" s="49"/>
      <c r="BC48" s="49"/>
      <c r="BD48" s="49"/>
      <c r="BE48" s="49"/>
      <c r="BF48" s="49"/>
      <c r="BG48" s="49"/>
      <c r="BH48" s="102">
        <v>4332930.0999999996</v>
      </c>
      <c r="BI48" s="102">
        <v>7158</v>
      </c>
      <c r="BJ48" s="102">
        <v>4784485</v>
      </c>
      <c r="BK48" s="102">
        <v>1</v>
      </c>
      <c r="BL48" s="57">
        <f t="shared" si="63"/>
        <v>1.2651872059952815E-4</v>
      </c>
      <c r="BM48" s="49">
        <f t="shared" si="64"/>
        <v>0</v>
      </c>
      <c r="BN48" s="16"/>
      <c r="BO48" s="16"/>
      <c r="BP48" s="20"/>
      <c r="BQ48" s="30"/>
      <c r="BR48" s="69">
        <v>0</v>
      </c>
      <c r="BS48" s="49">
        <f t="shared" si="65"/>
        <v>0</v>
      </c>
      <c r="BT48" s="49"/>
      <c r="BU48" s="49"/>
      <c r="BV48" s="16">
        <v>3326</v>
      </c>
      <c r="BW48" s="49">
        <f t="shared" si="66"/>
        <v>-1</v>
      </c>
      <c r="BX48" s="16"/>
      <c r="BY48" s="16"/>
      <c r="BZ48" s="16"/>
      <c r="CA48" s="30"/>
      <c r="CB48" s="30" t="e">
        <f t="shared" si="67"/>
        <v>#DIV/0!</v>
      </c>
      <c r="CC48" s="30" t="e">
        <f t="shared" si="68"/>
        <v>#DIV/0!</v>
      </c>
      <c r="CD48" s="30"/>
      <c r="CE48" s="90"/>
      <c r="CF48" s="103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39"/>
        <v>#REF!</v>
      </c>
      <c r="CN48" s="45">
        <v>20</v>
      </c>
      <c r="CO48" s="49">
        <f t="shared" si="69"/>
        <v>-1</v>
      </c>
      <c r="CP48" s="89"/>
      <c r="CQ48" s="89"/>
      <c r="CR48" s="89"/>
      <c r="CS48" s="89"/>
      <c r="CT48" s="89"/>
      <c r="CU48" s="39">
        <f t="shared" si="70"/>
        <v>0</v>
      </c>
      <c r="CV48" s="49">
        <f t="shared" si="71"/>
        <v>0</v>
      </c>
      <c r="CW48" s="95"/>
      <c r="CX48" s="95"/>
      <c r="CY48" s="49"/>
      <c r="CZ48" s="49"/>
      <c r="DA48" s="95"/>
      <c r="DB48" s="95"/>
      <c r="DC48" s="39" t="e">
        <f t="shared" si="72"/>
        <v>#DIV/0!</v>
      </c>
      <c r="DD48" s="49"/>
      <c r="DE48" s="49"/>
      <c r="DF48" s="49"/>
      <c r="DG48" s="95"/>
      <c r="DH48" s="95"/>
      <c r="DI48" s="49"/>
      <c r="DJ48" s="49">
        <f t="shared" si="73"/>
        <v>0</v>
      </c>
      <c r="DK48" s="16"/>
      <c r="DL48" s="49">
        <v>1</v>
      </c>
      <c r="DM48" s="16" t="s">
        <v>206</v>
      </c>
      <c r="DN48" s="49">
        <f t="shared" si="75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6"/>
        <v>0.5</v>
      </c>
      <c r="DW48" s="16" t="s">
        <v>208</v>
      </c>
      <c r="DX48" s="49">
        <f t="shared" si="77"/>
        <v>0.5</v>
      </c>
      <c r="DY48" s="16" t="s">
        <v>209</v>
      </c>
      <c r="DZ48" s="49">
        <f t="shared" si="78"/>
        <v>0.5</v>
      </c>
      <c r="EA48" s="16" t="s">
        <v>210</v>
      </c>
      <c r="EB48" s="49">
        <f t="shared" si="79"/>
        <v>0.5</v>
      </c>
      <c r="EC48" s="16"/>
      <c r="ED48" s="49">
        <f t="shared" si="80"/>
        <v>0</v>
      </c>
      <c r="EE48" s="49"/>
      <c r="EF48" s="49"/>
      <c r="EG48" s="77" t="e">
        <f t="shared" si="81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J49" s="101"/>
      <c r="CK49" s="109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01.07.23</vt:lpstr>
      <vt:lpstr>'01.07.23'!Заголовки_для_печати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2024-02-09T13:34:30Z</dcterms:modified>
</cp:coreProperties>
</file>